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0395" windowHeight="8640"/>
  </bookViews>
  <sheets>
    <sheet name="Fuel Conv" sheetId="2" r:id="rId1"/>
  </sheets>
  <definedNames>
    <definedName name="_xlnm.Print_Area" localSheetId="0">'Fuel Conv'!$A$1:$J$45</definedName>
  </definedNames>
  <calcPr calcId="145621"/>
</workbook>
</file>

<file path=xl/calcChain.xml><?xml version="1.0" encoding="utf-8"?>
<calcChain xmlns="http://schemas.openxmlformats.org/spreadsheetml/2006/main">
  <c r="H12" i="2" l="1"/>
  <c r="F37" i="2" l="1"/>
  <c r="J37" i="2" l="1"/>
  <c r="F33" i="2"/>
  <c r="F34" i="2"/>
  <c r="F35" i="2"/>
  <c r="I35" i="2"/>
  <c r="P30" i="2" l="1"/>
  <c r="O38" i="2"/>
  <c r="J25" i="2" s="1"/>
  <c r="J21" i="2"/>
  <c r="E24" i="2"/>
  <c r="P13" i="2"/>
  <c r="P12" i="2"/>
  <c r="P11" i="2"/>
  <c r="P10" i="2"/>
  <c r="P9" i="2"/>
  <c r="P8" i="2"/>
  <c r="O36" i="2"/>
  <c r="P15" i="2" s="1"/>
  <c r="O35" i="2"/>
  <c r="P14" i="2" s="1"/>
  <c r="E25" i="2"/>
  <c r="E23" i="2"/>
  <c r="E22" i="2"/>
  <c r="E21" i="2"/>
  <c r="J22" i="2" l="1"/>
  <c r="J23" i="2"/>
  <c r="P17" i="2"/>
  <c r="T22" i="2"/>
  <c r="O37" i="2" l="1"/>
  <c r="H10" i="2"/>
  <c r="H9" i="2"/>
  <c r="H8" i="2"/>
  <c r="I33" i="2"/>
  <c r="I34" i="2" s="1"/>
  <c r="H35" i="2"/>
  <c r="H33" i="2"/>
  <c r="E37" i="2" l="1"/>
  <c r="I37" i="2"/>
  <c r="J24" i="2"/>
  <c r="P16" i="2"/>
  <c r="Y16" i="2" s="1"/>
  <c r="X16" i="2"/>
  <c r="X15" i="2"/>
  <c r="Y15" i="2"/>
  <c r="Y12" i="2"/>
  <c r="Y11" i="2"/>
  <c r="Y10" i="2"/>
  <c r="Y9" i="2"/>
  <c r="Y8" i="2"/>
  <c r="U16" i="2"/>
  <c r="T16" i="2"/>
  <c r="S16" i="2"/>
  <c r="R16" i="2"/>
  <c r="Q16" i="2"/>
  <c r="X9" i="2"/>
  <c r="Z17" i="2"/>
  <c r="W17" i="2"/>
  <c r="Q13" i="2"/>
  <c r="F12" i="2" s="1"/>
  <c r="T13" i="2"/>
  <c r="R13" i="2"/>
  <c r="J34" i="2"/>
  <c r="V13" i="2"/>
  <c r="V12" i="2"/>
  <c r="V11" i="2"/>
  <c r="V10" i="2"/>
  <c r="V9" i="2"/>
  <c r="V8" i="2"/>
  <c r="U13" i="2"/>
  <c r="U12" i="2"/>
  <c r="U11" i="2"/>
  <c r="U10" i="2"/>
  <c r="U9" i="2"/>
  <c r="U8" i="2"/>
  <c r="T12" i="2"/>
  <c r="T11" i="2"/>
  <c r="T10" i="2"/>
  <c r="T9" i="2"/>
  <c r="T8" i="2"/>
  <c r="S13" i="2"/>
  <c r="S12" i="2"/>
  <c r="S11" i="2"/>
  <c r="S10" i="2"/>
  <c r="S9" i="2"/>
  <c r="S8" i="2"/>
  <c r="R12" i="2"/>
  <c r="R11" i="2"/>
  <c r="R10" i="2"/>
  <c r="R9" i="2"/>
  <c r="R8" i="2"/>
  <c r="Q12" i="2"/>
  <c r="Q11" i="2"/>
  <c r="Q10" i="2"/>
  <c r="Q9" i="2"/>
  <c r="Q8" i="2"/>
  <c r="V16" i="2" l="1"/>
  <c r="Y13" i="2"/>
  <c r="W8" i="2"/>
  <c r="V14" i="2"/>
  <c r="S14" i="2"/>
  <c r="W11" i="2"/>
  <c r="R15" i="2"/>
  <c r="X13" i="2"/>
  <c r="W13" i="2"/>
  <c r="W14" i="2"/>
  <c r="T14" i="2"/>
  <c r="W16" i="2"/>
  <c r="W12" i="2"/>
  <c r="Q14" i="2"/>
  <c r="U14" i="2"/>
  <c r="X11" i="2"/>
  <c r="W9" i="2"/>
  <c r="R14" i="2"/>
  <c r="W15" i="2"/>
  <c r="W10" i="2"/>
  <c r="Q15" i="2"/>
  <c r="T15" i="2"/>
  <c r="V15" i="2"/>
  <c r="X10" i="2"/>
  <c r="Y14" i="2"/>
  <c r="S15" i="2"/>
  <c r="U15" i="2"/>
  <c r="X8" i="2"/>
  <c r="X12" i="2"/>
  <c r="X17" i="2"/>
  <c r="R17" i="2"/>
  <c r="T17" i="2"/>
  <c r="V17" i="2"/>
  <c r="Z8" i="2"/>
  <c r="Z10" i="2"/>
  <c r="Z12" i="2"/>
  <c r="Z14" i="2"/>
  <c r="Z16" i="2"/>
  <c r="X14" i="2"/>
  <c r="Q17" i="2"/>
  <c r="S17" i="2"/>
  <c r="U17" i="2"/>
  <c r="Y17" i="2"/>
  <c r="Z9" i="2"/>
  <c r="Z11" i="2"/>
  <c r="Z13" i="2"/>
  <c r="Z15" i="2"/>
</calcChain>
</file>

<file path=xl/sharedStrings.xml><?xml version="1.0" encoding="utf-8"?>
<sst xmlns="http://schemas.openxmlformats.org/spreadsheetml/2006/main" count="120" uniqueCount="76">
  <si>
    <t>Fuel Oil</t>
  </si>
  <si>
    <t>Unit of Measure</t>
  </si>
  <si>
    <t>Gallon</t>
  </si>
  <si>
    <t>Propane</t>
  </si>
  <si>
    <t>Electricity</t>
  </si>
  <si>
    <t>kWh</t>
  </si>
  <si>
    <t>Natural Gas</t>
  </si>
  <si>
    <t>No. 6 Resid. Oil</t>
  </si>
  <si>
    <t>New Hampshire Public Utilities Commission</t>
  </si>
  <si>
    <t>Calculation Results:</t>
  </si>
  <si>
    <t>Gallon(s)</t>
  </si>
  <si>
    <t>kWh(s)</t>
  </si>
  <si>
    <t>Therm(s)</t>
  </si>
  <si>
    <t>Btu/Unit</t>
  </si>
  <si>
    <t>Efficiency</t>
  </si>
  <si>
    <t>per kWh</t>
  </si>
  <si>
    <t>per Therm</t>
  </si>
  <si>
    <t>Energy Type</t>
  </si>
  <si>
    <t>No. 2 Fuel Oil</t>
  </si>
  <si>
    <t xml:space="preserve">Fuel Type </t>
  </si>
  <si>
    <t>Comparable Fuel Quantity Conversion and Fuel Cost Conversion Calculators</t>
  </si>
  <si>
    <t>Lookup Table 1</t>
  </si>
  <si>
    <t>Lookup Table 2</t>
  </si>
  <si>
    <t>Btu per Unit</t>
  </si>
  <si>
    <t>Complete the following three steps :</t>
  </si>
  <si>
    <t>Complete the following three steps:</t>
  </si>
  <si>
    <t>Do not edit or delete lookup table data.</t>
  </si>
  <si>
    <t xml:space="preserve"> ID Code</t>
  </si>
  <si>
    <t>ID Code</t>
  </si>
  <si>
    <r>
      <t>2.</t>
    </r>
    <r>
      <rPr>
        <sz val="10"/>
        <rFont val="Arial"/>
        <family val="2"/>
      </rPr>
      <t xml:space="preserve">  Enter current delivered fuel unit cost:</t>
    </r>
  </si>
  <si>
    <t>Coal</t>
  </si>
  <si>
    <t>Firewood</t>
  </si>
  <si>
    <t>Kerosene</t>
  </si>
  <si>
    <t>Steam</t>
  </si>
  <si>
    <t>MLb</t>
  </si>
  <si>
    <t>per MLb</t>
  </si>
  <si>
    <t>CSC uses 1,240,000 Btu / Mlb at 125 PSI 430 degree F in Cost-Benefit calculation of Cogeneration in DG 09-169 COE.</t>
  </si>
  <si>
    <t>CSC uses 1,150,000 Btu / Mlb at 125 PSI 430 degree F in Cost-Benefit calculation of Cogeneration in DG 10-234 COE.</t>
  </si>
  <si>
    <t>These steam heat values will flucuate slightly, based on steam pressure and temperature.  This calculation uses a blended average value.  RJW</t>
  </si>
  <si>
    <t>Steam Btu/Mlb value:</t>
  </si>
  <si>
    <r>
      <t>1.</t>
    </r>
    <r>
      <rPr>
        <sz val="10"/>
        <rFont val="Arial"/>
        <family val="2"/>
      </rPr>
      <t xml:space="preserve">  Enter current fuel ID code (1 - 10, see below): </t>
    </r>
  </si>
  <si>
    <t>Wood Pellets (Soft/Hard Mix)</t>
  </si>
  <si>
    <t xml:space="preserve">Wood Pellets </t>
  </si>
  <si>
    <t>Wood Pellets</t>
  </si>
  <si>
    <t xml:space="preserve">Propane </t>
  </si>
  <si>
    <t>per Gallon</t>
  </si>
  <si>
    <t>per Ton</t>
  </si>
  <si>
    <t>per Cord</t>
  </si>
  <si>
    <t>Therm</t>
  </si>
  <si>
    <t>Cord</t>
  </si>
  <si>
    <t>Ton</t>
  </si>
  <si>
    <t>Table 2.                      Fuel Identification Codes and General Information</t>
  </si>
  <si>
    <t xml:space="preserve">Table 1.       Comparable Fuel Quantity Conversion Calculator </t>
  </si>
  <si>
    <r>
      <t>2.</t>
    </r>
    <r>
      <rPr>
        <sz val="10"/>
        <rFont val="Arial"/>
        <family val="2"/>
      </rPr>
      <t xml:space="preserve">  Enter a fuel quantity in its listed unit of measure:</t>
    </r>
  </si>
  <si>
    <t>Cord(s)</t>
  </si>
  <si>
    <t>Ton(s)</t>
  </si>
  <si>
    <t>MLb(s)</t>
  </si>
  <si>
    <t>Table 2 Notes:</t>
  </si>
  <si>
    <t>Table 3.                Comparable Fuel Cost Calculator</t>
  </si>
  <si>
    <t>Steam (Distributed)</t>
  </si>
  <si>
    <t xml:space="preserve">Table 3 Notes:  </t>
  </si>
  <si>
    <t>Latest Revision, 9/20/16</t>
  </si>
  <si>
    <t>Equivalent quantity of selected alternative fuel:</t>
  </si>
  <si>
    <t xml:space="preserve">Table 1 Notes:  </t>
  </si>
  <si>
    <t xml:space="preserve">The Comparable Fuel Quantity calculator in Table 1 allows the user to select a current fuel type ID code from the choices in Table 2,  a unit quantity of the selected current fuel, and a selected alternative fuel ID Code.  Once the three inputs are entered in the proper cells, the calculator provides the equivalent unit quantity of the alternative fuel by using the "Btu per Unit" values listed in Table 2.  </t>
  </si>
  <si>
    <r>
      <t xml:space="preserve">1. </t>
    </r>
    <r>
      <rPr>
        <sz val="10"/>
        <rFont val="Arial"/>
        <family val="2"/>
      </rPr>
      <t xml:space="preserve"> Enter current fuel ID Code (1 - 10):</t>
    </r>
  </si>
  <si>
    <r>
      <t>3.</t>
    </r>
    <r>
      <rPr>
        <sz val="10"/>
        <rFont val="Arial"/>
        <family val="2"/>
      </rPr>
      <t xml:space="preserve">  Enter Alternative fuel ID code (1 - 10):</t>
    </r>
  </si>
  <si>
    <r>
      <t>3.</t>
    </r>
    <r>
      <rPr>
        <sz val="10"/>
        <rFont val="Arial"/>
        <family val="2"/>
      </rPr>
      <t xml:space="preserve">  Enter alternative fuel ID code (1 - 10, see below):</t>
    </r>
  </si>
  <si>
    <t>The Comparable Fuel Cost calculator in Table 3 allows the user to select a current fuel type ID code from the choices in Table 2,  a unit cost for the selected current fuel, and a selected alternative fuel ID Code.  Once the three inputs are entered in the proper cells, the calculator provides what the equivalent unit cost of the selected alternative fuel.  If the Comparable Fuel Cost Calculator shows the equivalent unit cost of the selected alternative fuel is greater than a delivered unit cost quote from an energy supplier of the same selected alternative fuel, then the quoted alternative fuel price is a lower cost option in comparison to the current fuel.  The efficiency calculator also provides an approximate fuel unit cost comparison after factoring in the assumed heating equipment fuel efficiency ratings.</t>
  </si>
  <si>
    <t>Calculators created by Robert Wyatt on  3/12/03.</t>
  </si>
  <si>
    <t xml:space="preserve">Steam </t>
  </si>
  <si>
    <t xml:space="preserve">The "Btu per Unit" values listed in Table 2 are commonly accepted approximate values for each fuel type and may vary slightly from one information source to another.  Btu values in Table 2  are for reference purposes and assume 100% efficiency.  These Btu values do not include the application of any heating equipment efficiency ratings to a calculation.  </t>
  </si>
  <si>
    <t>Energy Efficiency Assumptions</t>
  </si>
  <si>
    <r>
      <rPr>
        <sz val="10"/>
        <rFont val="Arial"/>
        <family val="2"/>
      </rPr>
      <t xml:space="preserve">Enter choices in the </t>
    </r>
    <r>
      <rPr>
        <sz val="10"/>
        <color indexed="10"/>
        <rFont val="Arial"/>
        <family val="2"/>
      </rPr>
      <t xml:space="preserve">red </t>
    </r>
    <r>
      <rPr>
        <sz val="10"/>
        <rFont val="Arial"/>
        <family val="2"/>
      </rPr>
      <t>boxes below</t>
    </r>
    <r>
      <rPr>
        <sz val="10"/>
        <color indexed="10"/>
        <rFont val="Arial"/>
        <family val="2"/>
      </rPr>
      <t xml:space="preserve">.  </t>
    </r>
    <r>
      <rPr>
        <sz val="10"/>
        <rFont val="Arial"/>
        <family val="2"/>
      </rPr>
      <t xml:space="preserve">Calculated results are displayed in </t>
    </r>
    <r>
      <rPr>
        <b/>
        <sz val="10"/>
        <color theme="8" tint="-0.499984740745262"/>
        <rFont val="Arial"/>
        <family val="2"/>
      </rPr>
      <t>blue</t>
    </r>
    <r>
      <rPr>
        <b/>
        <sz val="10"/>
        <color theme="3" tint="0.39997558519241921"/>
        <rFont val="Arial"/>
        <family val="2"/>
      </rPr>
      <t xml:space="preserve"> </t>
    </r>
    <r>
      <rPr>
        <sz val="10"/>
        <rFont val="Arial"/>
        <family val="2"/>
      </rPr>
      <t>font.</t>
    </r>
  </si>
  <si>
    <t>Equiv. Equip. Efficiency Price -&gt;</t>
  </si>
  <si>
    <t>Alternative fuel equivalent Supplier delivered price -&gt;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</si>
</sst>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quot;$&quot;#,##0.0000"/>
    <numFmt numFmtId="165" formatCode="#,##0.000"/>
    <numFmt numFmtId="166" formatCode="_(* #,##0_);_(* \(#,##0\);_(* &quot;-&quot;??_);_(@_)"/>
    <numFmt numFmtId="167" formatCode="0.0000"/>
    <numFmt numFmtId="168" formatCode="&quot;$&quot;#,##0.000"/>
  </numFmts>
  <fonts count="19" x14ac:knownFonts="1">
    <font>
      <sz val="10"/>
      <name val="Arial"/>
    </font>
    <font>
      <sz val="10"/>
      <name val="Arial"/>
      <family val="2"/>
    </font>
    <font>
      <sz val="8"/>
      <name val="Arial"/>
      <family val="2"/>
    </font>
    <font>
      <b/>
      <sz val="10"/>
      <name val="Arial"/>
      <family val="2"/>
    </font>
    <font>
      <sz val="10"/>
      <color indexed="10"/>
      <name val="Arial"/>
      <family val="2"/>
    </font>
    <font>
      <sz val="14"/>
      <name val="Arial"/>
      <family val="2"/>
    </font>
    <font>
      <sz val="12"/>
      <name val="Arial"/>
      <family val="2"/>
    </font>
    <font>
      <sz val="10"/>
      <color indexed="12"/>
      <name val="Arial"/>
      <family val="2"/>
    </font>
    <font>
      <b/>
      <sz val="12"/>
      <name val="Arial"/>
      <family val="2"/>
    </font>
    <font>
      <sz val="10"/>
      <name val="Arial"/>
      <family val="2"/>
    </font>
    <font>
      <b/>
      <sz val="14"/>
      <name val="Arial"/>
      <family val="2"/>
    </font>
    <font>
      <sz val="14"/>
      <name val="Arial"/>
      <family val="2"/>
    </font>
    <font>
      <sz val="10"/>
      <color rgb="FF002060"/>
      <name val="Arial"/>
      <family val="2"/>
    </font>
    <font>
      <b/>
      <sz val="10"/>
      <color theme="3" tint="0.39997558519241921"/>
      <name val="Arial"/>
      <family val="2"/>
    </font>
    <font>
      <sz val="11"/>
      <color theme="4" tint="-0.249977111117893"/>
      <name val="Arial"/>
      <family val="2"/>
    </font>
    <font>
      <sz val="10"/>
      <color theme="4" tint="-0.249977111117893"/>
      <name val="Arial"/>
      <family val="2"/>
    </font>
    <font>
      <sz val="11"/>
      <color theme="8" tint="-0.499984740745262"/>
      <name val="Arial"/>
      <family val="2"/>
    </font>
    <font>
      <sz val="10"/>
      <color theme="8" tint="-0.499984740745262"/>
      <name val="Arial"/>
      <family val="2"/>
    </font>
    <font>
      <b/>
      <sz val="10"/>
      <color theme="8" tint="-0.499984740745262"/>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499984740745262"/>
        <bgColor theme="0" tint="-0.499984740745262"/>
      </patternFill>
    </fill>
  </fills>
  <borders count="8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thick">
        <color indexed="64"/>
      </right>
      <top style="thin">
        <color indexed="64"/>
      </top>
      <bottom/>
      <diagonal/>
    </border>
    <border>
      <left style="double">
        <color indexed="64"/>
      </left>
      <right style="thick">
        <color indexed="64"/>
      </right>
      <top style="thin">
        <color indexed="64"/>
      </top>
      <bottom style="thin">
        <color indexed="64"/>
      </bottom>
      <diagonal/>
    </border>
    <border>
      <left style="thick">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right/>
      <top style="thin">
        <color indexed="64"/>
      </top>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64"/>
      </bottom>
      <diagonal/>
    </border>
    <border>
      <left style="thin">
        <color indexed="64"/>
      </left>
      <right/>
      <top/>
      <bottom style="thick">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medium">
        <color indexed="64"/>
      </right>
      <top style="thin">
        <color indexed="64"/>
      </top>
      <bottom/>
      <diagonal/>
    </border>
    <border>
      <left style="double">
        <color indexed="64"/>
      </left>
      <right style="double">
        <color indexed="64"/>
      </right>
      <top style="double">
        <color indexed="64"/>
      </top>
      <bottom style="double">
        <color indexed="64"/>
      </bottom>
      <diagonal/>
    </border>
    <border>
      <left style="thick">
        <color indexed="64"/>
      </left>
      <right/>
      <top/>
      <bottom style="thick">
        <color indexed="64"/>
      </bottom>
      <diagonal/>
    </border>
    <border>
      <left/>
      <right style="thick">
        <color indexed="64"/>
      </right>
      <top/>
      <bottom/>
      <diagonal/>
    </border>
    <border>
      <left/>
      <right style="thick">
        <color indexed="64"/>
      </right>
      <top/>
      <bottom style="thin">
        <color indexed="64"/>
      </bottom>
      <diagonal/>
    </border>
    <border>
      <left style="thin">
        <color indexed="10"/>
      </left>
      <right style="thin">
        <color indexed="10"/>
      </right>
      <top style="thin">
        <color indexed="10"/>
      </top>
      <bottom style="thin">
        <color indexed="10"/>
      </bottom>
      <diagonal/>
    </border>
    <border>
      <left/>
      <right style="thin">
        <color indexed="64"/>
      </right>
      <top style="thick">
        <color indexed="64"/>
      </top>
      <bottom style="thin">
        <color indexed="64"/>
      </bottom>
      <diagonal/>
    </border>
    <border>
      <left style="thin">
        <color indexed="10"/>
      </left>
      <right style="thin">
        <color indexed="10"/>
      </right>
      <top style="thick">
        <color indexed="10"/>
      </top>
      <bottom style="thin">
        <color indexed="10"/>
      </bottom>
      <diagonal/>
    </border>
    <border>
      <left style="thick">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bottom style="thin">
        <color indexed="64"/>
      </bottom>
      <diagonal/>
    </border>
    <border>
      <left/>
      <right style="thick">
        <color indexed="64"/>
      </right>
      <top style="thick">
        <color indexed="64"/>
      </top>
      <bottom/>
      <diagonal/>
    </border>
    <border>
      <left style="medium">
        <color indexed="64"/>
      </left>
      <right/>
      <top style="thick">
        <color indexed="64"/>
      </top>
      <bottom/>
      <diagonal/>
    </border>
    <border>
      <left style="thin">
        <color indexed="64"/>
      </left>
      <right style="double">
        <color indexed="64"/>
      </right>
      <top style="thin">
        <color indexed="64"/>
      </top>
      <bottom style="thick">
        <color indexed="64"/>
      </bottom>
      <diagonal/>
    </border>
    <border>
      <left style="thin">
        <color indexed="64"/>
      </left>
      <right style="medium">
        <color indexed="64"/>
      </right>
      <top style="thick">
        <color indexed="64"/>
      </top>
      <bottom style="thin">
        <color indexed="64"/>
      </bottom>
      <diagonal/>
    </border>
    <border>
      <left style="thin">
        <color indexed="64"/>
      </left>
      <right style="thin">
        <color indexed="64"/>
      </right>
      <top style="thin">
        <color theme="0" tint="-0.14996795556505021"/>
      </top>
      <bottom style="thin">
        <color theme="0" tint="-0.1499679555650502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ck">
        <color indexed="64"/>
      </right>
      <top style="thin">
        <color indexed="64"/>
      </top>
      <bottom style="medium">
        <color indexed="64"/>
      </bottom>
      <diagonal/>
    </border>
    <border>
      <left style="thick">
        <color indexed="64"/>
      </left>
      <right/>
      <top/>
      <bottom/>
      <diagonal/>
    </border>
    <border>
      <left/>
      <right style="double">
        <color indexed="64"/>
      </right>
      <top style="double">
        <color indexed="64"/>
      </top>
      <bottom style="double">
        <color indexed="64"/>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double">
        <color indexed="64"/>
      </left>
      <right/>
      <top style="double">
        <color indexed="64"/>
      </top>
      <bottom style="double">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ck">
        <color indexed="64"/>
      </bottom>
      <diagonal/>
    </border>
    <border>
      <left style="thin">
        <color indexed="10"/>
      </left>
      <right/>
      <top style="thick">
        <color indexed="64"/>
      </top>
      <bottom style="thin">
        <color indexed="64"/>
      </bottom>
      <diagonal/>
    </border>
    <border>
      <left style="thin">
        <color indexed="10"/>
      </left>
      <right/>
      <top style="thin">
        <color indexed="64"/>
      </top>
      <bottom style="thin">
        <color indexed="64"/>
      </bottom>
      <diagonal/>
    </border>
    <border>
      <left style="double">
        <color indexed="64"/>
      </left>
      <right/>
      <top style="thin">
        <color indexed="64"/>
      </top>
      <bottom style="thin">
        <color indexed="64"/>
      </bottom>
      <diagonal/>
    </border>
    <border>
      <left style="thin">
        <color auto="1"/>
      </left>
      <right style="thin">
        <color auto="1"/>
      </right>
      <top style="thin">
        <color indexed="10"/>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35">
    <xf numFmtId="0" fontId="0" fillId="0" borderId="0" xfId="0"/>
    <xf numFmtId="0" fontId="0" fillId="0" borderId="0" xfId="0" applyNumberFormat="1" applyProtection="1">
      <protection hidden="1"/>
    </xf>
    <xf numFmtId="0" fontId="0" fillId="0" borderId="3" xfId="0" applyNumberFormat="1" applyBorder="1" applyAlignment="1" applyProtection="1">
      <alignment horizontal="center"/>
      <protection hidden="1"/>
    </xf>
    <xf numFmtId="0" fontId="0" fillId="0" borderId="4" xfId="0" applyNumberFormat="1" applyBorder="1" applyProtection="1">
      <protection hidden="1"/>
    </xf>
    <xf numFmtId="0" fontId="0" fillId="0" borderId="5" xfId="0" applyNumberFormat="1" applyBorder="1" applyProtection="1">
      <protection hidden="1"/>
    </xf>
    <xf numFmtId="0" fontId="0" fillId="0" borderId="0" xfId="0" applyProtection="1"/>
    <xf numFmtId="0" fontId="5" fillId="0" borderId="0" xfId="0" applyFont="1" applyProtection="1"/>
    <xf numFmtId="0" fontId="11" fillId="0" borderId="0" xfId="0" quotePrefix="1" applyFont="1" applyAlignment="1" applyProtection="1">
      <alignment horizontal="left"/>
    </xf>
    <xf numFmtId="0" fontId="6" fillId="0" borderId="0" xfId="0" quotePrefix="1" applyFont="1" applyAlignment="1" applyProtection="1">
      <alignment horizontal="left"/>
    </xf>
    <xf numFmtId="0" fontId="7" fillId="0" borderId="0" xfId="0" quotePrefix="1" applyFont="1" applyAlignment="1" applyProtection="1">
      <alignment horizontal="left"/>
    </xf>
    <xf numFmtId="0" fontId="0" fillId="0" borderId="8" xfId="0" applyBorder="1" applyProtection="1"/>
    <xf numFmtId="0" fontId="0" fillId="0" borderId="0" xfId="0" applyBorder="1" applyProtection="1"/>
    <xf numFmtId="0" fontId="0" fillId="0" borderId="0" xfId="0" applyBorder="1" applyAlignment="1" applyProtection="1">
      <alignment wrapText="1"/>
    </xf>
    <xf numFmtId="0" fontId="0" fillId="0" borderId="0" xfId="0" applyNumberFormat="1" applyProtection="1"/>
    <xf numFmtId="0" fontId="10" fillId="0" borderId="0" xfId="0" applyFont="1" applyBorder="1" applyProtection="1"/>
    <xf numFmtId="0" fontId="3" fillId="2" borderId="9" xfId="0" applyFont="1" applyFill="1" applyBorder="1" applyAlignment="1" applyProtection="1"/>
    <xf numFmtId="0" fontId="1" fillId="0" borderId="10" xfId="0" applyNumberFormat="1" applyFont="1" applyBorder="1" applyProtection="1"/>
    <xf numFmtId="0" fontId="0" fillId="0" borderId="0" xfId="0" applyBorder="1" applyAlignment="1" applyProtection="1"/>
    <xf numFmtId="0" fontId="1" fillId="0" borderId="0" xfId="0" quotePrefix="1" applyFont="1" applyBorder="1" applyAlignment="1" applyProtection="1">
      <alignment horizontal="left" wrapText="1"/>
    </xf>
    <xf numFmtId="0" fontId="3" fillId="0" borderId="12" xfId="0" quotePrefix="1" applyFont="1" applyBorder="1" applyAlignment="1" applyProtection="1">
      <alignment horizontal="center"/>
    </xf>
    <xf numFmtId="0" fontId="3" fillId="0" borderId="13" xfId="0" applyFont="1" applyBorder="1" applyAlignment="1" applyProtection="1">
      <alignment horizontal="center" wrapText="1"/>
    </xf>
    <xf numFmtId="0" fontId="3" fillId="0" borderId="14" xfId="0" applyFont="1" applyBorder="1" applyAlignment="1" applyProtection="1">
      <alignment horizontal="center"/>
    </xf>
    <xf numFmtId="0" fontId="3" fillId="0" borderId="16" xfId="0" applyFont="1" applyBorder="1" applyAlignment="1" applyProtection="1">
      <alignment horizontal="center"/>
    </xf>
    <xf numFmtId="0" fontId="0" fillId="0" borderId="5" xfId="0" applyBorder="1" applyAlignment="1" applyProtection="1">
      <alignment horizontal="center"/>
    </xf>
    <xf numFmtId="0" fontId="0" fillId="0" borderId="18" xfId="0" applyBorder="1" applyAlignment="1" applyProtection="1">
      <alignment horizontal="center"/>
    </xf>
    <xf numFmtId="3" fontId="0" fillId="0" borderId="19" xfId="0" applyNumberFormat="1" applyBorder="1" applyAlignment="1" applyProtection="1">
      <alignment horizontal="center"/>
    </xf>
    <xf numFmtId="0" fontId="0" fillId="0" borderId="3" xfId="0" applyBorder="1" applyAlignment="1" applyProtection="1">
      <alignment horizontal="center"/>
    </xf>
    <xf numFmtId="0" fontId="0" fillId="0" borderId="2" xfId="0" applyBorder="1" applyAlignment="1" applyProtection="1">
      <alignment horizontal="center"/>
    </xf>
    <xf numFmtId="3" fontId="0" fillId="0" borderId="20" xfId="0" applyNumberFormat="1" applyBorder="1" applyAlignment="1" applyProtection="1">
      <alignment horizontal="center"/>
    </xf>
    <xf numFmtId="3" fontId="0" fillId="0" borderId="22" xfId="0" applyNumberFormat="1" applyBorder="1" applyAlignment="1" applyProtection="1">
      <alignment horizontal="center"/>
    </xf>
    <xf numFmtId="0" fontId="0" fillId="0" borderId="24" xfId="0" applyBorder="1" applyAlignment="1" applyProtection="1">
      <alignment horizontal="center"/>
    </xf>
    <xf numFmtId="0" fontId="0" fillId="0" borderId="25" xfId="0" applyBorder="1" applyAlignment="1" applyProtection="1">
      <alignment horizontal="center"/>
    </xf>
    <xf numFmtId="3" fontId="0" fillId="0" borderId="26" xfId="0" applyNumberFormat="1" applyBorder="1" applyAlignment="1" applyProtection="1">
      <alignment horizontal="center"/>
    </xf>
    <xf numFmtId="3" fontId="0" fillId="0" borderId="9" xfId="0" applyNumberFormat="1" applyBorder="1" applyAlignment="1" applyProtection="1">
      <alignment horizontal="center"/>
    </xf>
    <xf numFmtId="0" fontId="0" fillId="0" borderId="29" xfId="0" applyBorder="1" applyAlignment="1" applyProtection="1">
      <alignment horizontal="center"/>
    </xf>
    <xf numFmtId="0" fontId="0" fillId="0" borderId="30" xfId="0" applyBorder="1" applyAlignment="1" applyProtection="1">
      <alignment horizontal="center"/>
    </xf>
    <xf numFmtId="3" fontId="0" fillId="0" borderId="32" xfId="0" applyNumberFormat="1" applyBorder="1" applyAlignment="1" applyProtection="1">
      <alignment horizontal="center"/>
    </xf>
    <xf numFmtId="0" fontId="0" fillId="0" borderId="0" xfId="0" applyBorder="1" applyAlignment="1" applyProtection="1">
      <alignment horizontal="center"/>
    </xf>
    <xf numFmtId="0" fontId="0" fillId="0" borderId="7" xfId="0" applyBorder="1" applyAlignment="1" applyProtection="1"/>
    <xf numFmtId="0" fontId="9" fillId="0" borderId="7" xfId="0" quotePrefix="1" applyFont="1" applyBorder="1" applyAlignment="1" applyProtection="1">
      <alignment horizontal="left"/>
    </xf>
    <xf numFmtId="0" fontId="9" fillId="0" borderId="7" xfId="0" applyFont="1" applyBorder="1" applyAlignment="1" applyProtection="1"/>
    <xf numFmtId="0" fontId="9" fillId="0" borderId="0" xfId="0" applyFont="1" applyBorder="1" applyAlignment="1" applyProtection="1"/>
    <xf numFmtId="0" fontId="1" fillId="0" borderId="33" xfId="0" applyFont="1" applyBorder="1" applyAlignment="1" applyProtection="1">
      <alignment horizontal="left" wrapText="1"/>
    </xf>
    <xf numFmtId="3" fontId="1" fillId="0" borderId="34" xfId="0" applyNumberFormat="1" applyFont="1" applyBorder="1" applyAlignment="1" applyProtection="1">
      <alignment horizontal="center"/>
    </xf>
    <xf numFmtId="3" fontId="1" fillId="2" borderId="36" xfId="0" applyNumberFormat="1" applyFont="1" applyFill="1" applyBorder="1" applyAlignment="1" applyProtection="1">
      <alignment horizontal="center"/>
    </xf>
    <xf numFmtId="164" fontId="1" fillId="0" borderId="0" xfId="0" applyNumberFormat="1" applyFont="1" applyBorder="1" applyAlignment="1" applyProtection="1">
      <alignment horizontal="center"/>
    </xf>
    <xf numFmtId="0" fontId="0" fillId="0" borderId="37" xfId="0" applyBorder="1" applyProtection="1"/>
    <xf numFmtId="0" fontId="1" fillId="0" borderId="0" xfId="0" applyFont="1" applyBorder="1" applyProtection="1"/>
    <xf numFmtId="3" fontId="1" fillId="2" borderId="38" xfId="0" applyNumberFormat="1" applyFont="1" applyFill="1" applyBorder="1" applyAlignment="1" applyProtection="1">
      <alignment horizontal="center"/>
    </xf>
    <xf numFmtId="0" fontId="1" fillId="0" borderId="0" xfId="0" applyFont="1" applyBorder="1" applyAlignment="1" applyProtection="1">
      <alignment wrapText="1"/>
    </xf>
    <xf numFmtId="0" fontId="0" fillId="2" borderId="39" xfId="0" applyFill="1" applyBorder="1" applyAlignment="1" applyProtection="1"/>
    <xf numFmtId="0" fontId="0" fillId="2" borderId="37" xfId="0" applyFill="1" applyBorder="1" applyAlignment="1" applyProtection="1"/>
    <xf numFmtId="0" fontId="9" fillId="0" borderId="41" xfId="0" quotePrefix="1" applyFont="1" applyBorder="1" applyAlignment="1" applyProtection="1">
      <alignment horizontal="left"/>
    </xf>
    <xf numFmtId="3" fontId="0" fillId="0" borderId="0" xfId="0" applyNumberFormat="1" applyAlignment="1" applyProtection="1">
      <alignment horizontal="center"/>
    </xf>
    <xf numFmtId="0" fontId="1" fillId="0" borderId="42" xfId="0" applyNumberFormat="1" applyFont="1" applyBorder="1" applyProtection="1"/>
    <xf numFmtId="0" fontId="1" fillId="0" borderId="22" xfId="0" applyFont="1" applyBorder="1" applyProtection="1"/>
    <xf numFmtId="0" fontId="1" fillId="0" borderId="43" xfId="0" applyNumberFormat="1" applyFont="1" applyBorder="1" applyProtection="1"/>
    <xf numFmtId="0" fontId="4" fillId="0" borderId="46" xfId="0" applyFont="1" applyBorder="1" applyAlignment="1" applyProtection="1">
      <alignment horizontal="center"/>
      <protection locked="0"/>
    </xf>
    <xf numFmtId="164" fontId="4" fillId="0" borderId="44" xfId="0" applyNumberFormat="1" applyFont="1" applyBorder="1" applyAlignment="1" applyProtection="1">
      <alignment horizontal="center"/>
      <protection locked="0"/>
    </xf>
    <xf numFmtId="0" fontId="4" fillId="0" borderId="44" xfId="0" quotePrefix="1" applyFont="1" applyBorder="1" applyAlignment="1" applyProtection="1">
      <alignment horizontal="center" wrapText="1"/>
      <protection locked="0"/>
    </xf>
    <xf numFmtId="0" fontId="4" fillId="0" borderId="0" xfId="0" applyFont="1" applyProtection="1"/>
    <xf numFmtId="0" fontId="0" fillId="0" borderId="0" xfId="0" quotePrefix="1" applyBorder="1" applyAlignment="1" applyProtection="1">
      <alignment horizontal="left"/>
    </xf>
    <xf numFmtId="0" fontId="0" fillId="0" borderId="3" xfId="0" applyBorder="1" applyAlignment="1">
      <alignment horizontal="center"/>
    </xf>
    <xf numFmtId="3" fontId="0" fillId="0" borderId="37" xfId="0" applyNumberFormat="1" applyBorder="1" applyAlignment="1">
      <alignment horizontal="center"/>
    </xf>
    <xf numFmtId="0" fontId="0" fillId="0" borderId="0" xfId="0" applyAlignment="1">
      <alignment horizontal="right"/>
    </xf>
    <xf numFmtId="0" fontId="9" fillId="0" borderId="0" xfId="0" applyFont="1"/>
    <xf numFmtId="167" fontId="0" fillId="0" borderId="0" xfId="0" applyNumberFormat="1"/>
    <xf numFmtId="3" fontId="0" fillId="0" borderId="58" xfId="0" applyNumberFormat="1" applyBorder="1" applyAlignment="1" applyProtection="1">
      <alignment horizontal="center"/>
    </xf>
    <xf numFmtId="10" fontId="1" fillId="0" borderId="21" xfId="2" applyNumberFormat="1" applyFont="1" applyBorder="1" applyAlignment="1" applyProtection="1">
      <alignment horizontal="center"/>
    </xf>
    <xf numFmtId="3" fontId="1" fillId="0" borderId="59" xfId="0" applyNumberFormat="1" applyFont="1" applyBorder="1" applyAlignment="1" applyProtection="1">
      <alignment horizontal="center"/>
    </xf>
    <xf numFmtId="3" fontId="1" fillId="2" borderId="48" xfId="0" applyNumberFormat="1" applyFont="1" applyFill="1" applyBorder="1" applyAlignment="1" applyProtection="1">
      <alignment horizontal="center"/>
    </xf>
    <xf numFmtId="3" fontId="1" fillId="0" borderId="48" xfId="0" applyNumberFormat="1" applyFont="1" applyBorder="1" applyAlignment="1" applyProtection="1">
      <alignment horizontal="center"/>
    </xf>
    <xf numFmtId="0" fontId="0" fillId="0" borderId="0" xfId="0" applyNumberFormat="1" applyProtection="1">
      <protection locked="0" hidden="1"/>
    </xf>
    <xf numFmtId="0" fontId="0" fillId="0" borderId="0" xfId="0" applyNumberFormat="1" applyBorder="1" applyProtection="1">
      <protection locked="0" hidden="1"/>
    </xf>
    <xf numFmtId="0" fontId="0" fillId="0" borderId="3" xfId="0" applyNumberFormat="1" applyBorder="1" applyProtection="1">
      <protection locked="0" hidden="1"/>
    </xf>
    <xf numFmtId="0" fontId="0" fillId="0" borderId="3" xfId="0" applyNumberFormat="1" applyBorder="1" applyAlignment="1" applyProtection="1">
      <alignment horizontal="center" wrapText="1"/>
      <protection locked="0" hidden="1"/>
    </xf>
    <xf numFmtId="0" fontId="0" fillId="0" borderId="3" xfId="0" quotePrefix="1" applyNumberFormat="1" applyBorder="1" applyAlignment="1" applyProtection="1">
      <alignment horizontal="center"/>
      <protection locked="0" hidden="1"/>
    </xf>
    <xf numFmtId="0" fontId="0" fillId="0" borderId="3" xfId="0" applyNumberFormat="1" applyBorder="1" applyAlignment="1" applyProtection="1">
      <alignment horizontal="center"/>
      <protection locked="0" hidden="1"/>
    </xf>
    <xf numFmtId="0" fontId="0" fillId="0" borderId="4" xfId="0" applyNumberFormat="1" applyBorder="1" applyProtection="1">
      <protection locked="0" hidden="1"/>
    </xf>
    <xf numFmtId="0" fontId="0" fillId="0" borderId="4" xfId="0" quotePrefix="1" applyNumberFormat="1" applyBorder="1" applyAlignment="1" applyProtection="1">
      <alignment horizontal="left"/>
      <protection locked="0" hidden="1"/>
    </xf>
    <xf numFmtId="3" fontId="0" fillId="0" borderId="4" xfId="0" applyNumberFormat="1" applyBorder="1" applyProtection="1">
      <protection locked="0" hidden="1"/>
    </xf>
    <xf numFmtId="0" fontId="0" fillId="0" borderId="4" xfId="0" quotePrefix="1" applyNumberFormat="1" applyFill="1" applyBorder="1" applyAlignment="1" applyProtection="1">
      <alignment horizontal="left"/>
      <protection locked="0" hidden="1"/>
    </xf>
    <xf numFmtId="0" fontId="0" fillId="0" borderId="4" xfId="0" applyNumberFormat="1" applyBorder="1" applyAlignment="1" applyProtection="1">
      <alignment horizontal="left"/>
      <protection locked="0" hidden="1"/>
    </xf>
    <xf numFmtId="0" fontId="9" fillId="0" borderId="4" xfId="0" applyNumberFormat="1" applyFont="1" applyBorder="1" applyProtection="1">
      <protection locked="0" hidden="1"/>
    </xf>
    <xf numFmtId="3" fontId="9" fillId="0" borderId="4" xfId="0" applyNumberFormat="1" applyFont="1" applyBorder="1" applyProtection="1">
      <protection locked="0" hidden="1"/>
    </xf>
    <xf numFmtId="0" fontId="0" fillId="0" borderId="5" xfId="0" applyNumberFormat="1" applyBorder="1" applyProtection="1">
      <protection locked="0" hidden="1"/>
    </xf>
    <xf numFmtId="0" fontId="0" fillId="0" borderId="0" xfId="0" applyNumberFormat="1" applyAlignment="1" applyProtection="1">
      <alignment vertical="top"/>
      <protection locked="0" hidden="1"/>
    </xf>
    <xf numFmtId="0" fontId="0" fillId="0" borderId="0" xfId="0" quotePrefix="1" applyNumberFormat="1" applyFill="1" applyBorder="1" applyAlignment="1" applyProtection="1">
      <alignment horizontal="left"/>
      <protection locked="0" hidden="1"/>
    </xf>
    <xf numFmtId="0" fontId="9" fillId="0" borderId="0" xfId="0" applyFont="1" applyProtection="1">
      <protection locked="0"/>
    </xf>
    <xf numFmtId="0" fontId="0" fillId="0" borderId="0" xfId="0" applyProtection="1">
      <protection locked="0"/>
    </xf>
    <xf numFmtId="0" fontId="9" fillId="0" borderId="0" xfId="0" quotePrefix="1" applyFont="1" applyAlignment="1" applyProtection="1">
      <alignment horizontal="left"/>
      <protection locked="0"/>
    </xf>
    <xf numFmtId="166" fontId="0" fillId="0" borderId="0" xfId="1" applyNumberFormat="1" applyFont="1" applyProtection="1">
      <protection locked="0"/>
    </xf>
    <xf numFmtId="166" fontId="0" fillId="0" borderId="0" xfId="1" applyNumberFormat="1" applyFont="1" applyAlignment="1" applyProtection="1">
      <alignment vertical="top"/>
      <protection locked="0"/>
    </xf>
    <xf numFmtId="0" fontId="0" fillId="0" borderId="1" xfId="0" applyNumberFormat="1" applyBorder="1" applyAlignment="1" applyProtection="1">
      <protection locked="0" hidden="1"/>
    </xf>
    <xf numFmtId="0" fontId="0" fillId="0" borderId="2" xfId="0" applyNumberFormat="1" applyBorder="1" applyAlignment="1" applyProtection="1">
      <protection locked="0" hidden="1"/>
    </xf>
    <xf numFmtId="0" fontId="0" fillId="0" borderId="3" xfId="0" quotePrefix="1" applyNumberFormat="1" applyBorder="1" applyAlignment="1" applyProtection="1">
      <alignment horizontal="left"/>
      <protection locked="0" hidden="1"/>
    </xf>
    <xf numFmtId="10" fontId="0" fillId="0" borderId="4" xfId="2" applyNumberFormat="1" applyFont="1" applyBorder="1" applyProtection="1">
      <protection locked="0" hidden="1"/>
    </xf>
    <xf numFmtId="0" fontId="0" fillId="0" borderId="0" xfId="0" applyNumberFormat="1" applyBorder="1" applyAlignment="1" applyProtection="1">
      <alignment wrapText="1"/>
      <protection locked="0" hidden="1"/>
    </xf>
    <xf numFmtId="0" fontId="1" fillId="0" borderId="0" xfId="0" applyNumberFormat="1" applyFont="1" applyBorder="1" applyAlignment="1" applyProtection="1">
      <alignment wrapText="1"/>
      <protection locked="0" hidden="1"/>
    </xf>
    <xf numFmtId="0" fontId="1" fillId="0" borderId="0" xfId="0" applyNumberFormat="1" applyFont="1" applyBorder="1" applyProtection="1">
      <protection locked="0" hidden="1"/>
    </xf>
    <xf numFmtId="10" fontId="0" fillId="0" borderId="5" xfId="2" applyNumberFormat="1" applyFont="1" applyBorder="1" applyProtection="1">
      <protection locked="0" hidden="1"/>
    </xf>
    <xf numFmtId="0" fontId="0" fillId="0" borderId="5" xfId="0" quotePrefix="1" applyNumberFormat="1" applyBorder="1" applyAlignment="1" applyProtection="1">
      <alignment horizontal="left"/>
      <protection locked="0" hidden="1"/>
    </xf>
    <xf numFmtId="0" fontId="12" fillId="0" borderId="7" xfId="0" applyFont="1" applyBorder="1" applyProtection="1"/>
    <xf numFmtId="0" fontId="0" fillId="0" borderId="17" xfId="0" applyBorder="1" applyAlignment="1" applyProtection="1">
      <alignment horizontal="center"/>
    </xf>
    <xf numFmtId="0" fontId="0" fillId="0" borderId="47" xfId="0" quotePrefix="1" applyBorder="1" applyAlignment="1" applyProtection="1">
      <alignment horizontal="center"/>
    </xf>
    <xf numFmtId="0" fontId="0" fillId="0" borderId="23" xfId="0" applyBorder="1" applyAlignment="1" applyProtection="1">
      <alignment horizontal="center"/>
    </xf>
    <xf numFmtId="0" fontId="0" fillId="0" borderId="28" xfId="0" quotePrefix="1" applyBorder="1" applyAlignment="1" applyProtection="1">
      <alignment horizontal="center"/>
    </xf>
    <xf numFmtId="0" fontId="0" fillId="0" borderId="21" xfId="0" quotePrefix="1" applyBorder="1" applyAlignment="1" applyProtection="1">
      <alignment horizontal="center"/>
    </xf>
    <xf numFmtId="0" fontId="0" fillId="0" borderId="27" xfId="0" quotePrefix="1" applyBorder="1" applyAlignment="1" applyProtection="1">
      <alignment horizontal="center"/>
    </xf>
    <xf numFmtId="0" fontId="0" fillId="0" borderId="2" xfId="0" applyBorder="1" applyAlignment="1">
      <alignment horizontal="center"/>
    </xf>
    <xf numFmtId="0" fontId="0" fillId="0" borderId="27" xfId="0" applyBorder="1" applyAlignment="1" applyProtection="1">
      <alignment horizontal="center"/>
    </xf>
    <xf numFmtId="0" fontId="0" fillId="0" borderId="31" xfId="0" quotePrefix="1" applyBorder="1" applyAlignment="1" applyProtection="1">
      <alignment horizontal="center"/>
    </xf>
    <xf numFmtId="0" fontId="1" fillId="0" borderId="0" xfId="0" applyFont="1" applyProtection="1"/>
    <xf numFmtId="3" fontId="0" fillId="3" borderId="4" xfId="0" applyNumberFormat="1" applyFill="1" applyBorder="1" applyProtection="1">
      <protection locked="0" hidden="1"/>
    </xf>
    <xf numFmtId="0" fontId="1" fillId="0" borderId="4" xfId="0" applyNumberFormat="1" applyFont="1" applyBorder="1" applyProtection="1">
      <protection locked="0" hidden="1"/>
    </xf>
    <xf numFmtId="3" fontId="0" fillId="3" borderId="5" xfId="0" applyNumberFormat="1" applyFill="1" applyBorder="1" applyProtection="1">
      <protection locked="0" hidden="1"/>
    </xf>
    <xf numFmtId="0" fontId="0" fillId="0" borderId="0" xfId="0" applyBorder="1" applyAlignment="1" applyProtection="1"/>
    <xf numFmtId="0" fontId="3" fillId="0" borderId="47" xfId="0" quotePrefix="1" applyFont="1" applyBorder="1" applyAlignment="1" applyProtection="1">
      <alignment horizontal="left"/>
    </xf>
    <xf numFmtId="0" fontId="9" fillId="0" borderId="21" xfId="0" applyFont="1" applyBorder="1" applyAlignment="1" applyProtection="1"/>
    <xf numFmtId="0" fontId="0" fillId="0" borderId="4" xfId="0" applyBorder="1" applyProtection="1">
      <protection locked="0" hidden="1"/>
    </xf>
    <xf numFmtId="0" fontId="1" fillId="0" borderId="2" xfId="0" applyFont="1" applyBorder="1" applyAlignment="1" applyProtection="1">
      <alignment horizontal="center"/>
    </xf>
    <xf numFmtId="0" fontId="1" fillId="0" borderId="25" xfId="0" quotePrefix="1" applyFont="1" applyBorder="1" applyAlignment="1" applyProtection="1">
      <alignment horizontal="center"/>
    </xf>
    <xf numFmtId="0" fontId="1" fillId="0" borderId="3" xfId="0" applyFont="1" applyBorder="1" applyAlignment="1">
      <alignment horizontal="center"/>
    </xf>
    <xf numFmtId="0" fontId="1" fillId="0" borderId="30" xfId="0" quotePrefix="1" applyFont="1" applyBorder="1" applyAlignment="1" applyProtection="1">
      <alignment horizontal="center"/>
    </xf>
    <xf numFmtId="0" fontId="1" fillId="0" borderId="0" xfId="0" applyFont="1"/>
    <xf numFmtId="0" fontId="1" fillId="0" borderId="24" xfId="0" applyFont="1" applyBorder="1" applyAlignment="1" applyProtection="1">
      <alignment horizontal="center"/>
    </xf>
    <xf numFmtId="0" fontId="1" fillId="0" borderId="29" xfId="0" applyFont="1" applyBorder="1" applyAlignment="1" applyProtection="1">
      <alignment horizontal="center"/>
    </xf>
    <xf numFmtId="0" fontId="8" fillId="0" borderId="6" xfId="0" quotePrefix="1" applyFont="1" applyBorder="1" applyAlignment="1" applyProtection="1">
      <alignment horizontal="left"/>
    </xf>
    <xf numFmtId="0" fontId="1" fillId="0" borderId="5" xfId="0" quotePrefix="1" applyNumberFormat="1" applyFont="1" applyFill="1" applyBorder="1" applyAlignment="1" applyProtection="1">
      <alignment horizontal="left"/>
      <protection locked="0" hidden="1"/>
    </xf>
    <xf numFmtId="0" fontId="1" fillId="0" borderId="60" xfId="0" quotePrefix="1" applyNumberFormat="1" applyFont="1" applyFill="1" applyBorder="1" applyAlignment="1" applyProtection="1">
      <alignment horizontal="left"/>
      <protection locked="0" hidden="1"/>
    </xf>
    <xf numFmtId="3" fontId="0" fillId="0" borderId="60" xfId="0" applyNumberFormat="1" applyFill="1" applyBorder="1" applyProtection="1">
      <protection locked="0" hidden="1"/>
    </xf>
    <xf numFmtId="0" fontId="1" fillId="0" borderId="60" xfId="0" applyNumberFormat="1" applyFont="1" applyFill="1" applyBorder="1" applyAlignment="1" applyProtection="1">
      <alignment horizontal="left"/>
      <protection locked="0" hidden="1"/>
    </xf>
    <xf numFmtId="3" fontId="9" fillId="0" borderId="60" xfId="0" applyNumberFormat="1" applyFont="1" applyFill="1" applyBorder="1" applyProtection="1">
      <protection locked="0" hidden="1"/>
    </xf>
    <xf numFmtId="0" fontId="1" fillId="0" borderId="0" xfId="0" quotePrefix="1" applyFont="1" applyBorder="1" applyAlignment="1" applyProtection="1">
      <alignment horizontal="left" vertical="center"/>
    </xf>
    <xf numFmtId="0" fontId="1" fillId="0" borderId="0" xfId="0" quotePrefix="1" applyFont="1" applyAlignment="1" applyProtection="1">
      <alignment vertical="top"/>
    </xf>
    <xf numFmtId="0" fontId="0" fillId="0" borderId="0" xfId="0" applyAlignment="1" applyProtection="1">
      <alignment vertical="top"/>
    </xf>
    <xf numFmtId="0" fontId="3" fillId="0" borderId="23" xfId="0" quotePrefix="1" applyFont="1" applyBorder="1" applyAlignment="1" applyProtection="1">
      <alignment horizontal="left"/>
    </xf>
    <xf numFmtId="0" fontId="0" fillId="0" borderId="27" xfId="0" applyBorder="1" applyAlignment="1" applyProtection="1"/>
    <xf numFmtId="0" fontId="0" fillId="0" borderId="0" xfId="0" applyBorder="1" applyAlignment="1" applyProtection="1"/>
    <xf numFmtId="0" fontId="0" fillId="0" borderId="25" xfId="0" applyBorder="1" applyAlignment="1" applyProtection="1"/>
    <xf numFmtId="0" fontId="0" fillId="0" borderId="0" xfId="0" applyBorder="1" applyAlignment="1">
      <alignment wrapText="1"/>
    </xf>
    <xf numFmtId="0" fontId="1" fillId="0" borderId="0" xfId="0" quotePrefix="1" applyFont="1" applyBorder="1" applyAlignment="1" applyProtection="1">
      <alignment horizontal="left" vertical="top"/>
    </xf>
    <xf numFmtId="0" fontId="1" fillId="0" borderId="0" xfId="0" quotePrefix="1" applyFont="1" applyBorder="1" applyAlignment="1" applyProtection="1">
      <alignment vertical="top"/>
    </xf>
    <xf numFmtId="0" fontId="0" fillId="0" borderId="0" xfId="0" applyBorder="1" applyAlignment="1"/>
    <xf numFmtId="0" fontId="0" fillId="0" borderId="69" xfId="0" applyBorder="1" applyProtection="1"/>
    <xf numFmtId="0" fontId="0" fillId="2" borderId="25" xfId="0" applyFill="1" applyBorder="1" applyAlignment="1" applyProtection="1"/>
    <xf numFmtId="0" fontId="3" fillId="0" borderId="11" xfId="0" quotePrefix="1" applyFont="1" applyBorder="1" applyAlignment="1" applyProtection="1">
      <alignment horizontal="center" wrapText="1"/>
    </xf>
    <xf numFmtId="0" fontId="3" fillId="0" borderId="15" xfId="0" quotePrefix="1" applyFont="1" applyBorder="1" applyAlignment="1" applyProtection="1">
      <alignment horizontal="center" wrapText="1"/>
    </xf>
    <xf numFmtId="0" fontId="3" fillId="4" borderId="75" xfId="0" applyFont="1" applyFill="1" applyBorder="1" applyAlignment="1" applyProtection="1">
      <alignment horizontal="center"/>
    </xf>
    <xf numFmtId="3" fontId="0" fillId="4" borderId="76" xfId="0" applyNumberFormat="1" applyFill="1" applyBorder="1" applyAlignment="1" applyProtection="1">
      <alignment horizontal="center"/>
    </xf>
    <xf numFmtId="3" fontId="0" fillId="4" borderId="77" xfId="0" applyNumberFormat="1" applyFill="1" applyBorder="1" applyAlignment="1" applyProtection="1">
      <alignment horizontal="center"/>
    </xf>
    <xf numFmtId="3" fontId="0" fillId="4" borderId="78" xfId="0" applyNumberFormat="1" applyFill="1" applyBorder="1" applyAlignment="1" applyProtection="1">
      <alignment horizontal="center"/>
    </xf>
    <xf numFmtId="164" fontId="16" fillId="0" borderId="40" xfId="0" applyNumberFormat="1" applyFont="1" applyBorder="1" applyAlignment="1" applyProtection="1">
      <alignment horizontal="center"/>
    </xf>
    <xf numFmtId="168" fontId="17" fillId="0" borderId="40" xfId="0" applyNumberFormat="1" applyFont="1" applyBorder="1" applyAlignment="1">
      <alignment horizontal="center"/>
    </xf>
    <xf numFmtId="164" fontId="17" fillId="0" borderId="2" xfId="0" applyNumberFormat="1" applyFont="1" applyBorder="1" applyAlignment="1" applyProtection="1">
      <alignment horizontal="center"/>
    </xf>
    <xf numFmtId="0" fontId="1" fillId="0" borderId="49" xfId="0" applyFont="1" applyBorder="1" applyAlignment="1">
      <alignment horizontal="center" wrapText="1"/>
    </xf>
    <xf numFmtId="0" fontId="0" fillId="0" borderId="82" xfId="0" applyBorder="1" applyAlignment="1" applyProtection="1"/>
    <xf numFmtId="0" fontId="0" fillId="0" borderId="1" xfId="0" applyNumberFormat="1" applyBorder="1" applyAlignment="1" applyProtection="1">
      <protection locked="0" hidden="1"/>
    </xf>
    <xf numFmtId="0" fontId="0" fillId="0" borderId="2" xfId="0" applyNumberFormat="1" applyBorder="1" applyAlignment="1" applyProtection="1">
      <protection locked="0" hidden="1"/>
    </xf>
    <xf numFmtId="0" fontId="1" fillId="0" borderId="41" xfId="0" quotePrefix="1" applyFont="1" applyBorder="1" applyAlignment="1" applyProtection="1">
      <alignment horizontal="left"/>
    </xf>
    <xf numFmtId="0" fontId="1" fillId="0" borderId="33" xfId="0" applyFont="1" applyBorder="1" applyAlignment="1" applyProtection="1"/>
    <xf numFmtId="0" fontId="3" fillId="0" borderId="53" xfId="0" quotePrefix="1" applyFont="1" applyBorder="1" applyAlignment="1" applyProtection="1">
      <alignment horizontal="left"/>
    </xf>
    <xf numFmtId="0" fontId="1" fillId="0" borderId="54" xfId="0" applyFont="1" applyBorder="1" applyAlignment="1" applyProtection="1"/>
    <xf numFmtId="0" fontId="1" fillId="0" borderId="35" xfId="0" applyFont="1" applyBorder="1" applyAlignment="1" applyProtection="1"/>
    <xf numFmtId="0" fontId="9" fillId="0" borderId="0" xfId="0" applyFont="1" applyAlignment="1" applyProtection="1">
      <alignment vertical="top" wrapText="1"/>
      <protection locked="0"/>
    </xf>
    <xf numFmtId="0" fontId="0" fillId="0" borderId="0" xfId="0" applyAlignment="1" applyProtection="1">
      <alignment vertical="top" wrapText="1"/>
      <protection locked="0"/>
    </xf>
    <xf numFmtId="0" fontId="4" fillId="0" borderId="73" xfId="0" applyFont="1" applyBorder="1" applyAlignment="1" applyProtection="1">
      <alignment horizontal="center"/>
      <protection locked="0"/>
    </xf>
    <xf numFmtId="0" fontId="0" fillId="0" borderId="33" xfId="0" applyBorder="1" applyAlignment="1" applyProtection="1"/>
    <xf numFmtId="0" fontId="0" fillId="0" borderId="51" xfId="0" applyBorder="1" applyAlignment="1" applyProtection="1"/>
    <xf numFmtId="0" fontId="3" fillId="0" borderId="47" xfId="0" applyFont="1" applyFill="1" applyBorder="1" applyAlignment="1" applyProtection="1">
      <alignment horizontal="left"/>
    </xf>
    <xf numFmtId="0" fontId="0" fillId="0" borderId="21" xfId="0" applyBorder="1" applyAlignment="1" applyProtection="1"/>
    <xf numFmtId="0" fontId="3" fillId="0" borderId="70" xfId="0" quotePrefix="1" applyFont="1" applyBorder="1" applyAlignment="1" applyProtection="1">
      <alignment horizontal="left"/>
    </xf>
    <xf numFmtId="0" fontId="3" fillId="0" borderId="0" xfId="0" applyFont="1" applyBorder="1" applyAlignment="1" applyProtection="1"/>
    <xf numFmtId="0" fontId="3" fillId="0" borderId="43" xfId="0" applyFont="1" applyBorder="1" applyAlignment="1" applyProtection="1"/>
    <xf numFmtId="0" fontId="3" fillId="0" borderId="17" xfId="0" quotePrefix="1" applyFont="1" applyBorder="1" applyAlignment="1" applyProtection="1">
      <alignment horizontal="left"/>
    </xf>
    <xf numFmtId="0" fontId="9" fillId="0" borderId="55" xfId="0" applyFont="1" applyBorder="1" applyAlignment="1" applyProtection="1"/>
    <xf numFmtId="0" fontId="3" fillId="0" borderId="47" xfId="0" quotePrefix="1" applyFont="1" applyFill="1" applyBorder="1" applyAlignment="1" applyProtection="1">
      <alignment horizontal="left"/>
    </xf>
    <xf numFmtId="0" fontId="9" fillId="0" borderId="21" xfId="0" applyFont="1" applyBorder="1" applyAlignment="1" applyProtection="1"/>
    <xf numFmtId="0" fontId="1" fillId="0" borderId="47" xfId="0" quotePrefix="1" applyFont="1" applyFill="1" applyBorder="1" applyAlignment="1" applyProtection="1">
      <alignment horizontal="left"/>
    </xf>
    <xf numFmtId="0" fontId="1" fillId="0" borderId="21" xfId="0" applyFont="1" applyBorder="1" applyAlignment="1" applyProtection="1"/>
    <xf numFmtId="0" fontId="0" fillId="0" borderId="0" xfId="0" applyBorder="1" applyAlignment="1" applyProtection="1"/>
    <xf numFmtId="0" fontId="0" fillId="0" borderId="0" xfId="0" applyAlignment="1"/>
    <xf numFmtId="165" fontId="14" fillId="0" borderId="74" xfId="0" quotePrefix="1" applyNumberFormat="1" applyFont="1" applyBorder="1" applyAlignment="1" applyProtection="1">
      <alignment horizontal="center"/>
    </xf>
    <xf numFmtId="0" fontId="15" fillId="0" borderId="71" xfId="0" applyFont="1" applyBorder="1" applyAlignment="1"/>
    <xf numFmtId="0" fontId="1" fillId="0" borderId="61" xfId="0" applyFont="1" applyBorder="1" applyAlignment="1">
      <alignment horizontal="lef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0"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wrapText="1"/>
    </xf>
    <xf numFmtId="0" fontId="1" fillId="0" borderId="61" xfId="0" quotePrefix="1" applyFont="1" applyBorder="1" applyAlignment="1" applyProtection="1">
      <alignment vertical="top" wrapText="1"/>
    </xf>
    <xf numFmtId="0" fontId="0" fillId="0" borderId="62" xfId="0" applyBorder="1" applyAlignment="1">
      <alignment wrapText="1"/>
    </xf>
    <xf numFmtId="0" fontId="0" fillId="0" borderId="63" xfId="0" applyBorder="1" applyAlignment="1">
      <alignment wrapText="1"/>
    </xf>
    <xf numFmtId="0" fontId="0" fillId="0" borderId="64" xfId="0" applyBorder="1" applyAlignment="1">
      <alignment wrapText="1"/>
    </xf>
    <xf numFmtId="0" fontId="0" fillId="0" borderId="0" xfId="0" applyBorder="1" applyAlignment="1">
      <alignment wrapText="1"/>
    </xf>
    <xf numFmtId="0" fontId="0" fillId="0" borderId="65" xfId="0" applyBorder="1" applyAlignment="1">
      <alignment wrapText="1"/>
    </xf>
    <xf numFmtId="0" fontId="0" fillId="0" borderId="66" xfId="0" applyBorder="1" applyAlignment="1">
      <alignment wrapText="1"/>
    </xf>
    <xf numFmtId="0" fontId="0" fillId="0" borderId="67" xfId="0" applyBorder="1" applyAlignment="1">
      <alignment wrapText="1"/>
    </xf>
    <xf numFmtId="0" fontId="0" fillId="0" borderId="68" xfId="0" applyBorder="1" applyAlignment="1">
      <alignment wrapText="1"/>
    </xf>
    <xf numFmtId="0" fontId="1" fillId="0" borderId="61" xfId="0" quotePrefix="1" applyFont="1" applyBorder="1" applyAlignment="1" applyProtection="1">
      <alignment horizontal="left" vertical="top" wrapText="1"/>
    </xf>
    <xf numFmtId="0" fontId="0" fillId="0" borderId="62" xfId="0" applyBorder="1" applyAlignment="1">
      <alignment vertical="top" wrapText="1"/>
    </xf>
    <xf numFmtId="0" fontId="0" fillId="0" borderId="63" xfId="0" applyBorder="1" applyAlignment="1">
      <alignment vertical="top" wrapText="1"/>
    </xf>
    <xf numFmtId="0" fontId="0" fillId="0" borderId="64" xfId="0" applyBorder="1" applyAlignment="1">
      <alignment vertical="top" wrapText="1"/>
    </xf>
    <xf numFmtId="0" fontId="0" fillId="0" borderId="0" xfId="0" applyBorder="1" applyAlignment="1">
      <alignment vertical="top" wrapText="1"/>
    </xf>
    <xf numFmtId="0" fontId="0" fillId="0" borderId="65" xfId="0" applyBorder="1" applyAlignment="1">
      <alignment vertical="top" wrapText="1"/>
    </xf>
    <xf numFmtId="0" fontId="0" fillId="0" borderId="66" xfId="0"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1" fillId="0" borderId="79" xfId="0" applyFont="1" applyBorder="1" applyAlignment="1" applyProtection="1"/>
    <xf numFmtId="0" fontId="0" fillId="0" borderId="45" xfId="0" applyBorder="1" applyAlignment="1"/>
    <xf numFmtId="0" fontId="1" fillId="0" borderId="80" xfId="0" applyFont="1" applyBorder="1" applyAlignment="1" applyProtection="1"/>
    <xf numFmtId="0" fontId="0" fillId="0" borderId="2" xfId="0" applyBorder="1" applyAlignment="1"/>
    <xf numFmtId="0" fontId="1" fillId="0" borderId="80" xfId="0" applyFont="1" applyBorder="1" applyAlignment="1" applyProtection="1">
      <alignment horizontal="left" wrapText="1"/>
    </xf>
    <xf numFmtId="0" fontId="0" fillId="0" borderId="2" xfId="0" applyBorder="1" applyAlignment="1">
      <alignment horizontal="left" wrapText="1"/>
    </xf>
    <xf numFmtId="0" fontId="3" fillId="0" borderId="57" xfId="0" applyFont="1" applyBorder="1" applyAlignment="1" applyProtection="1">
      <alignment horizontal="center" vertical="center"/>
    </xf>
    <xf numFmtId="0" fontId="0" fillId="0" borderId="56" xfId="0" applyBorder="1" applyAlignment="1" applyProtection="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9" fillId="0" borderId="33" xfId="0" applyFont="1" applyBorder="1" applyAlignment="1" applyProtection="1"/>
    <xf numFmtId="0" fontId="3" fillId="0" borderId="52" xfId="0" quotePrefix="1" applyFont="1" applyBorder="1" applyAlignment="1" applyProtection="1">
      <alignment horizontal="left"/>
    </xf>
    <xf numFmtId="0" fontId="1" fillId="0" borderId="3" xfId="0" applyFont="1" applyBorder="1" applyAlignment="1" applyProtection="1"/>
    <xf numFmtId="0" fontId="1" fillId="0" borderId="1" xfId="0" applyFont="1" applyBorder="1" applyAlignment="1" applyProtection="1"/>
    <xf numFmtId="0" fontId="8" fillId="0" borderId="6" xfId="0" quotePrefix="1" applyFont="1" applyBorder="1" applyAlignment="1" applyProtection="1">
      <alignment horizontal="left"/>
    </xf>
    <xf numFmtId="0" fontId="0" fillId="0" borderId="7" xfId="0" applyBorder="1" applyAlignment="1">
      <alignment horizontal="left"/>
    </xf>
    <xf numFmtId="0" fontId="0" fillId="0" borderId="8" xfId="0" applyBorder="1" applyAlignment="1">
      <alignment horizontal="left"/>
    </xf>
    <xf numFmtId="0" fontId="0" fillId="0" borderId="81" xfId="0" applyBorder="1" applyAlignment="1">
      <alignment horizontal="left"/>
    </xf>
    <xf numFmtId="0" fontId="0" fillId="0" borderId="2" xfId="0" applyBorder="1" applyAlignment="1">
      <alignment horizontal="left"/>
    </xf>
    <xf numFmtId="0" fontId="1" fillId="0" borderId="47" xfId="0" quotePrefix="1" applyFont="1" applyBorder="1" applyAlignment="1" applyProtection="1">
      <alignment horizontal="center" wrapText="1"/>
    </xf>
    <xf numFmtId="0" fontId="0" fillId="0" borderId="21" xfId="0" applyBorder="1" applyAlignment="1">
      <alignment horizontal="center" wrapText="1"/>
    </xf>
    <xf numFmtId="0" fontId="0" fillId="0" borderId="49" xfId="0" applyBorder="1" applyAlignment="1">
      <alignment horizontal="center" wrapText="1"/>
    </xf>
    <xf numFmtId="0" fontId="0" fillId="0" borderId="72" xfId="0" applyBorder="1" applyAlignment="1" applyProtection="1">
      <protection locked="0"/>
    </xf>
    <xf numFmtId="10" fontId="9" fillId="0" borderId="45" xfId="0" applyNumberFormat="1" applyFont="1" applyBorder="1" applyAlignment="1" applyProtection="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8"/>
  <sheetViews>
    <sheetView tabSelected="1" workbookViewId="0">
      <selection activeCell="F8" sqref="F8:G8"/>
    </sheetView>
  </sheetViews>
  <sheetFormatPr defaultColWidth="0" defaultRowHeight="12.75" zeroHeight="1" x14ac:dyDescent="0.2"/>
  <cols>
    <col min="1" max="1" width="4.5703125" customWidth="1"/>
    <col min="2" max="2" width="7" customWidth="1"/>
    <col min="3" max="3" width="16.85546875" customWidth="1"/>
    <col min="4" max="4" width="10.28515625" customWidth="1"/>
    <col min="5" max="5" width="15.7109375" customWidth="1"/>
    <col min="6" max="6" width="8" customWidth="1"/>
    <col min="7" max="7" width="7" customWidth="1"/>
    <col min="8" max="8" width="17.85546875" customWidth="1"/>
    <col min="9" max="9" width="15.42578125" customWidth="1"/>
    <col min="10" max="10" width="15.7109375" customWidth="1"/>
    <col min="11" max="11" width="7.42578125" customWidth="1"/>
    <col min="12" max="12" width="18.5703125" hidden="1" customWidth="1"/>
    <col min="13" max="13" width="3.7109375" hidden="1" customWidth="1"/>
    <col min="14" max="14" width="25.7109375" hidden="1" customWidth="1"/>
    <col min="15" max="15" width="16.28515625" hidden="1" customWidth="1"/>
    <col min="16" max="16" width="15.5703125" hidden="1" customWidth="1"/>
    <col min="17" max="17" width="30.5703125" hidden="1" customWidth="1"/>
    <col min="18" max="19" width="14.85546875" hidden="1" customWidth="1"/>
    <col min="20" max="21" width="14.42578125" hidden="1" customWidth="1"/>
    <col min="22" max="22" width="14.140625" hidden="1" customWidth="1"/>
    <col min="23" max="23" width="14.5703125" hidden="1" customWidth="1"/>
    <col min="24" max="24" width="17.7109375" hidden="1" customWidth="1"/>
    <col min="25" max="25" width="14.5703125" hidden="1" customWidth="1"/>
    <col min="26" max="26" width="14.7109375" hidden="1" customWidth="1"/>
    <col min="27" max="27" width="9.140625" hidden="1" customWidth="1"/>
    <col min="28" max="29" width="0" hidden="1" customWidth="1"/>
    <col min="30" max="16384" width="9.140625" hidden="1"/>
  </cols>
  <sheetData>
    <row r="1" spans="1:29" ht="18" x14ac:dyDescent="0.25">
      <c r="A1" s="5"/>
      <c r="B1" s="6" t="s">
        <v>8</v>
      </c>
      <c r="C1" s="5"/>
      <c r="D1" s="5"/>
      <c r="E1" s="5"/>
      <c r="F1" s="5"/>
      <c r="G1" s="5"/>
      <c r="H1" s="5"/>
      <c r="I1" s="7"/>
      <c r="J1" s="5"/>
      <c r="K1" s="5"/>
    </row>
    <row r="2" spans="1:29" x14ac:dyDescent="0.2">
      <c r="A2" s="5"/>
      <c r="B2" s="5"/>
      <c r="C2" s="5"/>
      <c r="D2" s="5"/>
      <c r="E2" s="5"/>
      <c r="F2" s="5"/>
      <c r="G2" s="5"/>
      <c r="H2" s="5"/>
      <c r="I2" s="5"/>
      <c r="J2" s="5"/>
      <c r="K2" s="5"/>
    </row>
    <row r="3" spans="1:29" ht="15" x14ac:dyDescent="0.2">
      <c r="A3" s="5"/>
      <c r="B3" s="8" t="s">
        <v>20</v>
      </c>
      <c r="C3" s="5"/>
      <c r="D3" s="5"/>
      <c r="E3" s="5"/>
      <c r="F3" s="5"/>
      <c r="G3" s="5"/>
      <c r="H3" s="5"/>
      <c r="I3" s="9"/>
      <c r="J3" s="5"/>
      <c r="K3" s="5"/>
    </row>
    <row r="4" spans="1:29" x14ac:dyDescent="0.2">
      <c r="A4" s="5"/>
      <c r="B4" s="60" t="s">
        <v>73</v>
      </c>
      <c r="C4" s="5"/>
      <c r="D4" s="5"/>
      <c r="E4" s="5"/>
      <c r="F4" s="5"/>
      <c r="G4" s="5"/>
      <c r="H4" s="5"/>
      <c r="I4" s="5"/>
      <c r="J4" s="5"/>
      <c r="K4" s="5"/>
      <c r="L4" s="72"/>
      <c r="M4" s="72"/>
      <c r="N4" s="72"/>
      <c r="O4" s="72"/>
      <c r="P4" s="72"/>
      <c r="Q4" s="72"/>
      <c r="R4" s="72"/>
      <c r="S4" s="72"/>
      <c r="T4" s="72"/>
      <c r="U4" s="72"/>
      <c r="V4" s="72"/>
      <c r="W4" s="1"/>
      <c r="X4" s="1"/>
      <c r="Y4" s="1"/>
      <c r="Z4" s="1"/>
      <c r="AA4" s="1"/>
      <c r="AB4" s="1"/>
      <c r="AC4" s="1"/>
    </row>
    <row r="5" spans="1:29" ht="13.5" thickBot="1" x14ac:dyDescent="0.25">
      <c r="A5" s="5"/>
      <c r="B5" s="5"/>
      <c r="C5" s="5"/>
      <c r="D5" s="5"/>
      <c r="E5" s="5"/>
      <c r="F5" s="5"/>
      <c r="G5" s="5"/>
      <c r="H5" s="5"/>
      <c r="I5" s="5"/>
      <c r="J5" s="5"/>
      <c r="K5" s="5"/>
      <c r="L5" s="72"/>
      <c r="M5" s="72"/>
      <c r="N5" s="72"/>
      <c r="O5" s="72"/>
      <c r="P5" s="72"/>
      <c r="Q5" s="72"/>
      <c r="R5" s="72"/>
      <c r="S5" s="72"/>
      <c r="T5" s="72"/>
      <c r="U5" s="72"/>
      <c r="V5" s="72"/>
      <c r="W5" s="1"/>
      <c r="X5" s="1"/>
      <c r="Y5" s="1"/>
      <c r="Z5" s="1"/>
      <c r="AA5" s="1"/>
      <c r="AB5" s="1"/>
      <c r="AC5" s="1"/>
    </row>
    <row r="6" spans="1:29" ht="17.25" thickTop="1" thickBot="1" x14ac:dyDescent="0.3">
      <c r="A6" s="5"/>
      <c r="B6" s="127" t="s">
        <v>52</v>
      </c>
      <c r="C6" s="102"/>
      <c r="D6" s="102"/>
      <c r="E6" s="102"/>
      <c r="F6" s="102"/>
      <c r="G6" s="102"/>
      <c r="H6" s="10"/>
      <c r="I6" s="11"/>
      <c r="J6" s="11"/>
      <c r="K6" s="11"/>
      <c r="L6" s="73"/>
      <c r="M6" s="157" t="s">
        <v>21</v>
      </c>
      <c r="N6" s="158"/>
      <c r="O6" s="73"/>
      <c r="P6" s="72"/>
      <c r="Q6" s="72">
        <v>5</v>
      </c>
      <c r="R6" s="72">
        <v>6</v>
      </c>
      <c r="S6" s="72">
        <v>7</v>
      </c>
      <c r="T6" s="72">
        <v>8</v>
      </c>
      <c r="U6" s="72">
        <v>9</v>
      </c>
      <c r="V6" s="72">
        <v>10</v>
      </c>
      <c r="W6" s="1">
        <v>11</v>
      </c>
      <c r="X6" s="1">
        <v>12</v>
      </c>
      <c r="Y6" s="1">
        <v>13</v>
      </c>
      <c r="Z6" s="1">
        <v>14</v>
      </c>
      <c r="AA6" s="1"/>
      <c r="AB6" s="1"/>
      <c r="AC6" s="1"/>
    </row>
    <row r="7" spans="1:29" ht="12.75" customHeight="1" x14ac:dyDescent="0.2">
      <c r="A7" s="5"/>
      <c r="B7" s="171" t="s">
        <v>24</v>
      </c>
      <c r="C7" s="172"/>
      <c r="D7" s="172"/>
      <c r="E7" s="172"/>
      <c r="F7" s="172"/>
      <c r="G7" s="172"/>
      <c r="H7" s="173"/>
      <c r="I7" s="12"/>
      <c r="J7" s="5"/>
      <c r="K7" s="5"/>
      <c r="L7" s="73"/>
      <c r="M7" s="74"/>
      <c r="N7" s="74"/>
      <c r="O7" s="75" t="s">
        <v>1</v>
      </c>
      <c r="P7" s="76" t="s">
        <v>13</v>
      </c>
      <c r="Q7" s="77" t="s">
        <v>0</v>
      </c>
      <c r="R7" s="77" t="s">
        <v>3</v>
      </c>
      <c r="S7" s="77" t="s">
        <v>4</v>
      </c>
      <c r="T7" s="77" t="s">
        <v>7</v>
      </c>
      <c r="U7" s="77" t="s">
        <v>32</v>
      </c>
      <c r="V7" s="77" t="s">
        <v>6</v>
      </c>
      <c r="W7" s="2" t="s">
        <v>31</v>
      </c>
      <c r="X7" s="2" t="s">
        <v>43</v>
      </c>
      <c r="Y7" s="2" t="s">
        <v>33</v>
      </c>
      <c r="Z7" s="2" t="s">
        <v>30</v>
      </c>
      <c r="AA7" s="1"/>
      <c r="AB7" s="1"/>
      <c r="AC7" s="1"/>
    </row>
    <row r="8" spans="1:29" ht="18" x14ac:dyDescent="0.25">
      <c r="A8" s="13"/>
      <c r="B8" s="117" t="s">
        <v>40</v>
      </c>
      <c r="C8" s="118"/>
      <c r="D8" s="118"/>
      <c r="E8" s="118"/>
      <c r="F8" s="166">
        <v>1</v>
      </c>
      <c r="G8" s="233"/>
      <c r="H8" s="54" t="str">
        <f>VLOOKUP(F$8,M8:Z17,2,TRUE)</f>
        <v>Fuel Oil</v>
      </c>
      <c r="I8" s="14"/>
      <c r="J8" s="5"/>
      <c r="K8" s="5"/>
      <c r="L8" s="73"/>
      <c r="M8" s="78">
        <v>1</v>
      </c>
      <c r="N8" s="78" t="s">
        <v>0</v>
      </c>
      <c r="O8" s="79" t="s">
        <v>10</v>
      </c>
      <c r="P8" s="80">
        <f t="shared" ref="P8:P17" si="0">O29</f>
        <v>139000</v>
      </c>
      <c r="Q8" s="78">
        <f>ROUND(+$F$9*P8/P8,3)</f>
        <v>1</v>
      </c>
      <c r="R8" s="78">
        <f>ROUND(+$F$9*P9/P8,3)</f>
        <v>0.65900000000000003</v>
      </c>
      <c r="S8" s="78">
        <f>ROUND(+$F$9*P10/P8,3)</f>
        <v>2.5000000000000001E-2</v>
      </c>
      <c r="T8" s="78">
        <f>ROUND(+$F$9*P11/P8,3)</f>
        <v>1.079</v>
      </c>
      <c r="U8" s="78">
        <f>ROUND(+$F$9*P12/P8,3)</f>
        <v>0.96399999999999997</v>
      </c>
      <c r="V8" s="78">
        <f>ROUND(+$F$9*P13/P8,3)</f>
        <v>0.71899999999999997</v>
      </c>
      <c r="W8" s="3">
        <f>ROUND(+$F$9*P14/P8,3)</f>
        <v>172.66200000000001</v>
      </c>
      <c r="X8" s="3">
        <f>ROUND(+$F$9*P15/P8,3)</f>
        <v>115.108</v>
      </c>
      <c r="Y8" s="3">
        <f>ROUND(+$F$9*P16/8,3)</f>
        <v>149375</v>
      </c>
      <c r="Z8" s="3">
        <f t="shared" ref="Z8:Z17" si="1">ROUND(+$F$9*P$17/P8,3)</f>
        <v>172.66200000000001</v>
      </c>
      <c r="AA8" s="1"/>
      <c r="AB8" s="1"/>
      <c r="AC8" s="1"/>
    </row>
    <row r="9" spans="1:29" x14ac:dyDescent="0.2">
      <c r="A9" s="13"/>
      <c r="B9" s="174" t="s">
        <v>53</v>
      </c>
      <c r="C9" s="175"/>
      <c r="D9" s="175"/>
      <c r="E9" s="175"/>
      <c r="F9" s="166">
        <v>1</v>
      </c>
      <c r="G9" s="233"/>
      <c r="H9" s="55" t="str">
        <f>VLOOKUP(F$8,M8:Z17,3,TRUE)</f>
        <v>Gallon(s)</v>
      </c>
      <c r="I9" s="11"/>
      <c r="J9" s="5"/>
      <c r="K9" s="5"/>
      <c r="L9" s="73"/>
      <c r="M9" s="78">
        <v>2</v>
      </c>
      <c r="N9" s="78" t="s">
        <v>3</v>
      </c>
      <c r="O9" s="79" t="s">
        <v>10</v>
      </c>
      <c r="P9" s="80">
        <f t="shared" si="0"/>
        <v>91600</v>
      </c>
      <c r="Q9" s="78">
        <f>ROUND(+$F$9*P8/P9,3)</f>
        <v>1.5169999999999999</v>
      </c>
      <c r="R9" s="78">
        <f>ROUND(+$F$9*P9/P9,3)</f>
        <v>1</v>
      </c>
      <c r="S9" s="78">
        <f>ROUND(+$F$9*P9/P10,3)</f>
        <v>26.846</v>
      </c>
      <c r="T9" s="78">
        <f>ROUND(+$F$9*P11/P9,3)</f>
        <v>1.6379999999999999</v>
      </c>
      <c r="U9" s="78">
        <f>ROUND(+$F$9*P12/P9,3)</f>
        <v>1.4630000000000001</v>
      </c>
      <c r="V9" s="78">
        <f>ROUND(+$F$9*P13/P9,3)</f>
        <v>1.0920000000000001</v>
      </c>
      <c r="W9" s="3">
        <f>ROUND(+$F$9*P14/P9,3)</f>
        <v>262.00900000000001</v>
      </c>
      <c r="X9" s="3">
        <f>ROUND(+$F$9*P15/P9,3)</f>
        <v>174.672</v>
      </c>
      <c r="Y9" s="3">
        <f>ROUND(+$F$9*P16/P9,3)</f>
        <v>13.045999999999999</v>
      </c>
      <c r="Z9" s="3">
        <f t="shared" si="1"/>
        <v>262.00900000000001</v>
      </c>
      <c r="AA9" s="1"/>
      <c r="AB9" s="1"/>
      <c r="AC9" s="1"/>
    </row>
    <row r="10" spans="1:29" x14ac:dyDescent="0.2">
      <c r="A10" s="13"/>
      <c r="B10" s="176" t="s">
        <v>67</v>
      </c>
      <c r="C10" s="177"/>
      <c r="D10" s="177"/>
      <c r="E10" s="177"/>
      <c r="F10" s="166">
        <v>6</v>
      </c>
      <c r="G10" s="233"/>
      <c r="H10" s="56" t="str">
        <f>VLOOKUP(F$10,M8:Z17,2,TRUE)</f>
        <v>Natural Gas</v>
      </c>
      <c r="I10" s="11"/>
      <c r="J10" s="5"/>
      <c r="K10" s="5"/>
      <c r="L10" s="73"/>
      <c r="M10" s="78">
        <v>3</v>
      </c>
      <c r="N10" s="78" t="s">
        <v>4</v>
      </c>
      <c r="O10" s="81" t="s">
        <v>11</v>
      </c>
      <c r="P10" s="80">
        <f t="shared" si="0"/>
        <v>3412</v>
      </c>
      <c r="Q10" s="78">
        <f>ROUND(+$F$9*P8/P10,3)</f>
        <v>40.738999999999997</v>
      </c>
      <c r="R10" s="78">
        <f>ROUND(+$F$9*P9/P10,3)</f>
        <v>26.846</v>
      </c>
      <c r="S10" s="78">
        <f>ROUND(+$F$9*P10/P10,3)</f>
        <v>1</v>
      </c>
      <c r="T10" s="78">
        <f>ROUND(+$F$9*P11/P10,3)</f>
        <v>43.962000000000003</v>
      </c>
      <c r="U10" s="78">
        <f>ROUND(+$F$9*P12/P10,3)</f>
        <v>39.273000000000003</v>
      </c>
      <c r="V10" s="78">
        <f>ROUND(+$F$9*P13/P10,3)</f>
        <v>29.308</v>
      </c>
      <c r="W10" s="3">
        <f>ROUND(+$F$9*P14/P10,3)</f>
        <v>7033.9979999999996</v>
      </c>
      <c r="X10" s="3">
        <f>ROUND(+$F$9*P15/P10,3)</f>
        <v>4689.3320000000003</v>
      </c>
      <c r="Y10" s="3">
        <f>ROUND(+$F$9*P16/P10,3)</f>
        <v>350.23399999999998</v>
      </c>
      <c r="Z10" s="3">
        <f t="shared" si="1"/>
        <v>7033.9979999999996</v>
      </c>
      <c r="AA10" s="1"/>
      <c r="AB10" s="1"/>
      <c r="AC10" s="1"/>
    </row>
    <row r="11" spans="1:29" ht="13.5" thickBot="1" x14ac:dyDescent="0.25">
      <c r="A11" s="13"/>
      <c r="B11" s="169" t="s">
        <v>9</v>
      </c>
      <c r="C11" s="170"/>
      <c r="D11" s="170"/>
      <c r="E11" s="170"/>
      <c r="F11" s="180"/>
      <c r="G11" s="181"/>
      <c r="H11" s="15"/>
      <c r="I11" s="11"/>
      <c r="J11" s="5"/>
      <c r="K11" s="5"/>
      <c r="L11" s="73"/>
      <c r="M11" s="78">
        <v>4</v>
      </c>
      <c r="N11" s="78" t="s">
        <v>7</v>
      </c>
      <c r="O11" s="79" t="s">
        <v>10</v>
      </c>
      <c r="P11" s="80">
        <f t="shared" si="0"/>
        <v>150000</v>
      </c>
      <c r="Q11" s="78">
        <f>ROUND(+$F$9*P8/P11,3)</f>
        <v>0.92700000000000005</v>
      </c>
      <c r="R11" s="78">
        <f>ROUND(+$F$9*P9/P11,3)</f>
        <v>0.61099999999999999</v>
      </c>
      <c r="S11" s="78">
        <f>ROUND(+$F$9*P10/P11,3)</f>
        <v>2.3E-2</v>
      </c>
      <c r="T11" s="78">
        <f>ROUND(+$F$9*P11/P11,3)</f>
        <v>1</v>
      </c>
      <c r="U11" s="78">
        <f>ROUND(+$F$9*P12/P11,3)</f>
        <v>0.89300000000000002</v>
      </c>
      <c r="V11" s="78">
        <f>ROUND(+$F$9*P13/P11,3)</f>
        <v>0.66700000000000004</v>
      </c>
      <c r="W11" s="3">
        <f>ROUND(+$F$9*P14/P11,3)</f>
        <v>160</v>
      </c>
      <c r="X11" s="3">
        <f>ROUND(+$F$9*P15/P11,3)</f>
        <v>106.667</v>
      </c>
      <c r="Y11" s="3">
        <f>ROUND(+$F$9*P16/P11,3)</f>
        <v>7.9669999999999996</v>
      </c>
      <c r="Z11" s="3">
        <f t="shared" si="1"/>
        <v>160</v>
      </c>
      <c r="AA11" s="1"/>
      <c r="AB11" s="1"/>
      <c r="AC11" s="1"/>
    </row>
    <row r="12" spans="1:29" ht="15" customHeight="1" thickTop="1" thickBot="1" x14ac:dyDescent="0.25">
      <c r="A12" s="13"/>
      <c r="B12" s="178" t="s">
        <v>62</v>
      </c>
      <c r="C12" s="179"/>
      <c r="D12" s="179"/>
      <c r="E12" s="179"/>
      <c r="F12" s="182">
        <f>VLOOKUP(F10,M8:Z17,(F8+4),TRUE)</f>
        <v>1.39</v>
      </c>
      <c r="G12" s="183"/>
      <c r="H12" s="16" t="str">
        <f>VLOOKUP(F$10,M8:Z17,3,TRUE)</f>
        <v>Therm(s)</v>
      </c>
      <c r="I12" s="11"/>
      <c r="J12" s="5"/>
      <c r="K12" s="5"/>
      <c r="L12" s="73"/>
      <c r="M12" s="78">
        <v>5</v>
      </c>
      <c r="N12" s="82" t="s">
        <v>32</v>
      </c>
      <c r="O12" s="79" t="s">
        <v>10</v>
      </c>
      <c r="P12" s="80">
        <f t="shared" si="0"/>
        <v>134000</v>
      </c>
      <c r="Q12" s="78">
        <f>ROUND(+$F$9*P8/P12,3)</f>
        <v>1.0369999999999999</v>
      </c>
      <c r="R12" s="78">
        <f>ROUND(+$F$9*P9/P12,3)</f>
        <v>0.68400000000000005</v>
      </c>
      <c r="S12" s="78">
        <f>ROUND(+$F$9*P10/P12,3)</f>
        <v>2.5000000000000001E-2</v>
      </c>
      <c r="T12" s="78">
        <f>ROUND(+$F$9*P11/P12,3)</f>
        <v>1.119</v>
      </c>
      <c r="U12" s="78">
        <f>ROUND(+$F$9*P12/P12,3)</f>
        <v>1</v>
      </c>
      <c r="V12" s="78">
        <f>ROUND(+$F$9*P13/P12,3)</f>
        <v>0.746</v>
      </c>
      <c r="W12" s="3">
        <f>ROUND(+$F$9*P14/P12,3)</f>
        <v>179.10400000000001</v>
      </c>
      <c r="X12" s="3">
        <f>ROUND(+$F$9*P15/P12,3)</f>
        <v>119.40300000000001</v>
      </c>
      <c r="Y12" s="3">
        <f>ROUND(+$F$9*P16/P12,3)</f>
        <v>8.9179999999999993</v>
      </c>
      <c r="Z12" s="3">
        <f t="shared" si="1"/>
        <v>179.10400000000001</v>
      </c>
      <c r="AA12" s="1"/>
      <c r="AB12" s="1"/>
      <c r="AC12" s="1"/>
    </row>
    <row r="13" spans="1:29" ht="14.25" thickTop="1" thickBot="1" x14ac:dyDescent="0.25">
      <c r="A13" s="13"/>
      <c r="B13" s="159"/>
      <c r="C13" s="167"/>
      <c r="D13" s="167"/>
      <c r="E13" s="167"/>
      <c r="F13" s="167"/>
      <c r="G13" s="167"/>
      <c r="H13" s="168"/>
      <c r="I13" s="11"/>
      <c r="J13" s="5"/>
      <c r="K13" s="5"/>
      <c r="L13" s="73"/>
      <c r="M13" s="78">
        <v>6</v>
      </c>
      <c r="N13" s="78" t="s">
        <v>6</v>
      </c>
      <c r="O13" s="81" t="s">
        <v>12</v>
      </c>
      <c r="P13" s="80">
        <f t="shared" si="0"/>
        <v>100000</v>
      </c>
      <c r="Q13" s="78">
        <f>ROUND(+$F$9*P8/P13,3)</f>
        <v>1.39</v>
      </c>
      <c r="R13" s="78">
        <f>ROUND(+$F$9*P9/P13,3)</f>
        <v>0.91600000000000004</v>
      </c>
      <c r="S13" s="78">
        <f>ROUND(+$F$9*P10/P13,3)</f>
        <v>3.4000000000000002E-2</v>
      </c>
      <c r="T13" s="78">
        <f>ROUND(+$F$9*P11/P13,3)</f>
        <v>1.5</v>
      </c>
      <c r="U13" s="78">
        <f>ROUND(+$F$9*P12/P13,3)</f>
        <v>1.34</v>
      </c>
      <c r="V13" s="78">
        <f>ROUND(+$F$9*P13/P13,3)</f>
        <v>1</v>
      </c>
      <c r="W13" s="3">
        <f>ROUND(+$F$9*P14/P13,3)</f>
        <v>240</v>
      </c>
      <c r="X13" s="3">
        <f>ROUND(+$F$9*P15/P13,3)</f>
        <v>160</v>
      </c>
      <c r="Y13" s="3">
        <f>ROUND(+$F$9*P16/P13,3)</f>
        <v>11.95</v>
      </c>
      <c r="Z13" s="3">
        <f t="shared" si="1"/>
        <v>240</v>
      </c>
      <c r="AA13" s="1"/>
      <c r="AB13" s="1"/>
      <c r="AC13" s="1"/>
    </row>
    <row r="14" spans="1:29" ht="15" customHeight="1" thickTop="1" x14ac:dyDescent="0.2">
      <c r="A14" s="13"/>
      <c r="B14" s="133" t="s">
        <v>63</v>
      </c>
      <c r="C14" s="17"/>
      <c r="D14" s="17"/>
      <c r="E14" s="17"/>
      <c r="F14" s="116"/>
      <c r="G14" s="17"/>
      <c r="H14" s="17"/>
      <c r="I14" s="11"/>
      <c r="J14" s="5"/>
      <c r="K14" s="5"/>
      <c r="L14" s="73"/>
      <c r="M14" s="78">
        <v>7</v>
      </c>
      <c r="N14" s="79" t="s">
        <v>31</v>
      </c>
      <c r="O14" s="129" t="s">
        <v>54</v>
      </c>
      <c r="P14" s="130">
        <f t="shared" si="0"/>
        <v>24000000</v>
      </c>
      <c r="Q14" s="78">
        <f>ROUND(+$F$9*P8/P14,3)</f>
        <v>6.0000000000000001E-3</v>
      </c>
      <c r="R14" s="78">
        <f>ROUND(+$F$9*P9/P14,3)</f>
        <v>4.0000000000000001E-3</v>
      </c>
      <c r="S14" s="78">
        <f>ROUND(+$F$9*P10/P14,3)</f>
        <v>0</v>
      </c>
      <c r="T14" s="78">
        <f>ROUND(+$F$9*P11/P14,3)</f>
        <v>6.0000000000000001E-3</v>
      </c>
      <c r="U14" s="78">
        <f>ROUND(+$F$9*P12/P14,3)</f>
        <v>6.0000000000000001E-3</v>
      </c>
      <c r="V14" s="78">
        <f>ROUND(+$F$9*P13/P14,3)</f>
        <v>4.0000000000000001E-3</v>
      </c>
      <c r="W14" s="3">
        <f>ROUND(+$F$9*P14/P14,3)</f>
        <v>1</v>
      </c>
      <c r="X14" s="3">
        <f>ROUND(+$F$9*P15/P14,3)</f>
        <v>0.66700000000000004</v>
      </c>
      <c r="Y14" s="3">
        <f>ROUND(+$F$9*P16/P14,3)</f>
        <v>0.05</v>
      </c>
      <c r="Z14" s="3">
        <f t="shared" si="1"/>
        <v>1</v>
      </c>
      <c r="AA14" s="1"/>
      <c r="AB14" s="1"/>
      <c r="AC14" s="1"/>
    </row>
    <row r="15" spans="1:29" ht="14.25" customHeight="1" x14ac:dyDescent="0.2">
      <c r="A15" s="13"/>
      <c r="B15" s="184" t="s">
        <v>64</v>
      </c>
      <c r="C15" s="185"/>
      <c r="D15" s="185"/>
      <c r="E15" s="185"/>
      <c r="F15" s="185"/>
      <c r="G15" s="185"/>
      <c r="H15" s="185"/>
      <c r="I15" s="185"/>
      <c r="J15" s="186"/>
      <c r="K15" s="5"/>
      <c r="L15" s="73"/>
      <c r="M15" s="78">
        <v>8</v>
      </c>
      <c r="N15" s="114" t="s">
        <v>43</v>
      </c>
      <c r="O15" s="131" t="s">
        <v>55</v>
      </c>
      <c r="P15" s="130">
        <f t="shared" si="0"/>
        <v>16000000</v>
      </c>
      <c r="Q15" s="78">
        <f>ROUND(+$F$9*P8/P15,3)</f>
        <v>8.9999999999999993E-3</v>
      </c>
      <c r="R15" s="78">
        <f>ROUND(+$F$9*P9/P15,3)</f>
        <v>6.0000000000000001E-3</v>
      </c>
      <c r="S15" s="78">
        <f>ROUND(+$F$9*P10/P15,3)</f>
        <v>0</v>
      </c>
      <c r="T15" s="78">
        <f>ROUND(+$F$9*P11/P15,3)</f>
        <v>8.9999999999999993E-3</v>
      </c>
      <c r="U15" s="78">
        <f>ROUND(+$F$9*P12/P15,3)</f>
        <v>8.0000000000000002E-3</v>
      </c>
      <c r="V15" s="78">
        <f>ROUND(+$F$9*P13/P15,3)</f>
        <v>6.0000000000000001E-3</v>
      </c>
      <c r="W15" s="3">
        <f>ROUND(+$F$9*P14/P15,3)</f>
        <v>1.5</v>
      </c>
      <c r="X15" s="3">
        <f>ROUND(+$F$9*P15/P15,3)</f>
        <v>1</v>
      </c>
      <c r="Y15" s="3">
        <f>ROUND(+$F$9*P16/P15,3)</f>
        <v>7.4999999999999997E-2</v>
      </c>
      <c r="Z15" s="3">
        <f t="shared" si="1"/>
        <v>1.5</v>
      </c>
      <c r="AA15" s="1"/>
      <c r="AB15" s="1"/>
      <c r="AC15" s="1"/>
    </row>
    <row r="16" spans="1:29" ht="15.75" customHeight="1" x14ac:dyDescent="0.2">
      <c r="A16" s="13"/>
      <c r="B16" s="187"/>
      <c r="C16" s="188"/>
      <c r="D16" s="188"/>
      <c r="E16" s="188"/>
      <c r="F16" s="188"/>
      <c r="G16" s="188"/>
      <c r="H16" s="188"/>
      <c r="I16" s="188"/>
      <c r="J16" s="189"/>
      <c r="K16" s="5"/>
      <c r="L16" s="73"/>
      <c r="M16" s="78">
        <v>9</v>
      </c>
      <c r="N16" s="83" t="s">
        <v>33</v>
      </c>
      <c r="O16" s="131" t="s">
        <v>56</v>
      </c>
      <c r="P16" s="132">
        <f t="shared" si="0"/>
        <v>1195000</v>
      </c>
      <c r="Q16" s="78">
        <f>ROUND(+$F$9*P8/P16,3)</f>
        <v>0.11600000000000001</v>
      </c>
      <c r="R16" s="78">
        <f>ROUND(+$F$9*P9/P16,3)</f>
        <v>7.6999999999999999E-2</v>
      </c>
      <c r="S16" s="78">
        <f>ROUND(+$F$9*P10/P16,3)</f>
        <v>3.0000000000000001E-3</v>
      </c>
      <c r="T16" s="78">
        <f>ROUND(+$F$9*P11/P16,3)</f>
        <v>0.126</v>
      </c>
      <c r="U16" s="78">
        <f>ROUND(+$F$9*P12/P16,3)</f>
        <v>0.112</v>
      </c>
      <c r="V16" s="78">
        <f>ROUND(+$F$9*P13/P16,3)</f>
        <v>8.4000000000000005E-2</v>
      </c>
      <c r="W16" s="3">
        <f>ROUND(+$F$9*P14/P16,3)</f>
        <v>20.084</v>
      </c>
      <c r="X16" s="3">
        <f>ROUND(+$F$9*P15/P16,3)</f>
        <v>13.388999999999999</v>
      </c>
      <c r="Y16" s="3">
        <f>ROUND(+$F$9*P16/P16,3)</f>
        <v>1</v>
      </c>
      <c r="Z16" s="3">
        <f t="shared" si="1"/>
        <v>20.084</v>
      </c>
      <c r="AA16" s="1"/>
      <c r="AB16" s="1"/>
      <c r="AC16" s="1"/>
    </row>
    <row r="17" spans="1:29" ht="15" customHeight="1" x14ac:dyDescent="0.2">
      <c r="A17" s="13"/>
      <c r="B17" s="190"/>
      <c r="C17" s="191"/>
      <c r="D17" s="191"/>
      <c r="E17" s="191"/>
      <c r="F17" s="191"/>
      <c r="G17" s="191"/>
      <c r="H17" s="191"/>
      <c r="I17" s="191"/>
      <c r="J17" s="192"/>
      <c r="K17" s="5"/>
      <c r="L17" s="73"/>
      <c r="M17" s="85">
        <v>10</v>
      </c>
      <c r="N17" s="85" t="s">
        <v>30</v>
      </c>
      <c r="O17" s="128" t="s">
        <v>55</v>
      </c>
      <c r="P17" s="115">
        <f t="shared" si="0"/>
        <v>24000000</v>
      </c>
      <c r="Q17" s="85">
        <f>ROUND(+$F$9*P8/P17,3)</f>
        <v>6.0000000000000001E-3</v>
      </c>
      <c r="R17" s="85">
        <f>ROUND(+$F$9*P9/P17,3)</f>
        <v>4.0000000000000001E-3</v>
      </c>
      <c r="S17" s="85">
        <f>ROUND(+$F$9*P10/P17,3)</f>
        <v>0</v>
      </c>
      <c r="T17" s="85">
        <f>ROUND(+$F$9*P11/P17,3)</f>
        <v>6.0000000000000001E-3</v>
      </c>
      <c r="U17" s="85">
        <f>ROUND(+$F$9*P12/P17,3)</f>
        <v>6.0000000000000001E-3</v>
      </c>
      <c r="V17" s="85">
        <f>ROUND(+$F$9*P13/P17,3)</f>
        <v>4.0000000000000001E-3</v>
      </c>
      <c r="W17" s="4">
        <f>ROUND(+$F$9*P14/P17,3)</f>
        <v>1</v>
      </c>
      <c r="X17" s="4">
        <f>ROUND(+$F$9*P15/P17,3)</f>
        <v>0.66700000000000004</v>
      </c>
      <c r="Y17" s="4">
        <f>ROUND(+$F$9*P16/P17,3)</f>
        <v>0.05</v>
      </c>
      <c r="Z17" s="4">
        <f t="shared" si="1"/>
        <v>1</v>
      </c>
      <c r="AA17" s="1"/>
      <c r="AB17" s="1"/>
      <c r="AC17" s="1"/>
    </row>
    <row r="18" spans="1:29" ht="11.25" customHeight="1" thickBot="1" x14ac:dyDescent="0.25">
      <c r="A18" s="13"/>
      <c r="K18" s="5"/>
      <c r="L18" s="73"/>
      <c r="M18" s="86" t="s">
        <v>26</v>
      </c>
      <c r="N18" s="73"/>
      <c r="O18" s="87"/>
      <c r="P18" s="73"/>
      <c r="Q18" s="73"/>
      <c r="R18" s="73"/>
      <c r="S18" s="73"/>
      <c r="T18" s="73"/>
      <c r="U18" s="73"/>
      <c r="V18" s="73"/>
      <c r="W18" s="1"/>
      <c r="X18" s="1"/>
      <c r="Y18" s="1"/>
      <c r="Z18" s="1"/>
      <c r="AA18" s="1"/>
      <c r="AB18" s="1"/>
      <c r="AC18" s="1"/>
    </row>
    <row r="19" spans="1:29" ht="16.5" customHeight="1" thickTop="1" thickBot="1" x14ac:dyDescent="0.3">
      <c r="A19" s="13"/>
      <c r="B19" s="225" t="s">
        <v>51</v>
      </c>
      <c r="C19" s="226"/>
      <c r="D19" s="226"/>
      <c r="E19" s="226"/>
      <c r="F19" s="226"/>
      <c r="G19" s="226"/>
      <c r="H19" s="226"/>
      <c r="I19" s="226"/>
      <c r="J19" s="227"/>
      <c r="K19" s="5"/>
      <c r="L19" s="73"/>
      <c r="M19" s="88" t="s">
        <v>39</v>
      </c>
      <c r="N19" s="89"/>
      <c r="O19" s="89"/>
      <c r="P19" s="89"/>
      <c r="Q19" s="89"/>
      <c r="R19" s="89"/>
      <c r="S19" s="89"/>
      <c r="T19" s="89"/>
      <c r="U19" s="73"/>
      <c r="V19" s="73"/>
      <c r="W19" s="1"/>
      <c r="X19" s="1"/>
      <c r="Y19" s="1"/>
      <c r="Z19" s="1"/>
      <c r="AA19" s="1"/>
      <c r="AB19" s="1"/>
      <c r="AC19" s="1"/>
    </row>
    <row r="20" spans="1:29" ht="26.25" thickBot="1" x14ac:dyDescent="0.25">
      <c r="A20" s="5"/>
      <c r="B20" s="146" t="s">
        <v>27</v>
      </c>
      <c r="C20" s="19" t="s">
        <v>19</v>
      </c>
      <c r="D20" s="20" t="s">
        <v>1</v>
      </c>
      <c r="E20" s="21" t="s">
        <v>23</v>
      </c>
      <c r="F20" s="148"/>
      <c r="G20" s="147" t="s">
        <v>28</v>
      </c>
      <c r="H20" s="19" t="s">
        <v>19</v>
      </c>
      <c r="I20" s="20" t="s">
        <v>1</v>
      </c>
      <c r="J20" s="22" t="s">
        <v>23</v>
      </c>
      <c r="K20" s="5"/>
      <c r="L20" s="72"/>
      <c r="M20" s="90" t="s">
        <v>36</v>
      </c>
      <c r="N20" s="89"/>
      <c r="O20" s="89"/>
      <c r="P20" s="89"/>
      <c r="Q20" s="89"/>
      <c r="R20" s="89"/>
      <c r="S20" s="89"/>
      <c r="T20" s="91">
        <v>1240000</v>
      </c>
      <c r="U20" s="72"/>
      <c r="V20" s="72"/>
      <c r="W20" s="1"/>
      <c r="X20" s="1"/>
      <c r="Y20" s="1"/>
      <c r="Z20" s="1"/>
      <c r="AA20" s="1"/>
      <c r="AB20" s="1"/>
      <c r="AC20" s="1"/>
    </row>
    <row r="21" spans="1:29" x14ac:dyDescent="0.2">
      <c r="A21" s="5"/>
      <c r="B21" s="103">
        <v>1</v>
      </c>
      <c r="C21" s="23" t="s">
        <v>18</v>
      </c>
      <c r="D21" s="24" t="s">
        <v>2</v>
      </c>
      <c r="E21" s="25">
        <f>O29</f>
        <v>139000</v>
      </c>
      <c r="F21" s="149"/>
      <c r="G21" s="107">
        <v>6</v>
      </c>
      <c r="H21" s="26" t="s">
        <v>6</v>
      </c>
      <c r="I21" s="120" t="s">
        <v>48</v>
      </c>
      <c r="J21" s="29">
        <f>O34</f>
        <v>100000</v>
      </c>
      <c r="K21" s="5"/>
      <c r="L21" s="72"/>
      <c r="M21" s="90" t="s">
        <v>37</v>
      </c>
      <c r="N21" s="89"/>
      <c r="O21" s="89"/>
      <c r="P21" s="89"/>
      <c r="Q21" s="89"/>
      <c r="R21" s="89"/>
      <c r="S21" s="89"/>
      <c r="T21" s="91">
        <v>1150000</v>
      </c>
      <c r="U21" s="72"/>
      <c r="V21" s="72"/>
      <c r="W21" s="1"/>
      <c r="X21" s="1"/>
      <c r="Y21" s="1"/>
      <c r="Z21" s="1"/>
      <c r="AA21" s="1"/>
      <c r="AB21" s="1"/>
      <c r="AC21" s="1"/>
    </row>
    <row r="22" spans="1:29" x14ac:dyDescent="0.2">
      <c r="A22" s="5"/>
      <c r="B22" s="104">
        <v>2</v>
      </c>
      <c r="C22" s="26" t="s">
        <v>44</v>
      </c>
      <c r="D22" s="27" t="s">
        <v>2</v>
      </c>
      <c r="E22" s="28">
        <f>O30</f>
        <v>91600</v>
      </c>
      <c r="F22" s="150"/>
      <c r="G22" s="108">
        <v>7</v>
      </c>
      <c r="H22" s="125" t="s">
        <v>31</v>
      </c>
      <c r="I22" s="121" t="s">
        <v>49</v>
      </c>
      <c r="J22" s="33">
        <f>O35</f>
        <v>24000000</v>
      </c>
      <c r="K22" s="5"/>
      <c r="L22" s="72"/>
      <c r="M22" s="164" t="s">
        <v>38</v>
      </c>
      <c r="N22" s="165"/>
      <c r="O22" s="165"/>
      <c r="P22" s="165"/>
      <c r="Q22" s="165"/>
      <c r="R22" s="165"/>
      <c r="S22" s="165"/>
      <c r="T22" s="92">
        <f>AVERAGE(T20:T21)</f>
        <v>1195000</v>
      </c>
      <c r="U22" s="72"/>
      <c r="V22" s="72"/>
      <c r="W22" s="1"/>
      <c r="X22" s="1"/>
      <c r="Y22" s="1"/>
      <c r="Z22" s="1"/>
      <c r="AA22" s="1"/>
      <c r="AB22" s="1"/>
      <c r="AC22" s="1"/>
    </row>
    <row r="23" spans="1:29" x14ac:dyDescent="0.2">
      <c r="A23" s="5"/>
      <c r="B23" s="105">
        <v>3</v>
      </c>
      <c r="C23" s="30" t="s">
        <v>4</v>
      </c>
      <c r="D23" s="31" t="s">
        <v>5</v>
      </c>
      <c r="E23" s="32">
        <f>O31</f>
        <v>3412</v>
      </c>
      <c r="F23" s="150"/>
      <c r="G23" s="109">
        <v>8</v>
      </c>
      <c r="H23" s="62" t="s">
        <v>42</v>
      </c>
      <c r="I23" s="122" t="s">
        <v>50</v>
      </c>
      <c r="J23" s="63">
        <f>O36</f>
        <v>16000000</v>
      </c>
      <c r="K23" s="5"/>
      <c r="L23" s="72"/>
      <c r="M23" s="72"/>
      <c r="N23" s="72"/>
      <c r="O23" s="72"/>
      <c r="P23" s="72"/>
      <c r="Q23" s="72"/>
      <c r="R23" s="72"/>
      <c r="S23" s="72"/>
      <c r="T23" s="72"/>
      <c r="U23" s="72"/>
      <c r="V23" s="72"/>
      <c r="W23" s="1"/>
      <c r="X23" s="1"/>
      <c r="Y23" s="1"/>
      <c r="Z23" s="1"/>
      <c r="AA23" s="1"/>
      <c r="AB23" s="1"/>
      <c r="AC23" s="1"/>
    </row>
    <row r="24" spans="1:29" x14ac:dyDescent="0.2">
      <c r="A24" s="5"/>
      <c r="B24" s="104">
        <v>4</v>
      </c>
      <c r="C24" s="26" t="s">
        <v>7</v>
      </c>
      <c r="D24" s="27" t="s">
        <v>2</v>
      </c>
      <c r="E24" s="28">
        <f>O32</f>
        <v>150000</v>
      </c>
      <c r="F24" s="150"/>
      <c r="G24" s="110">
        <v>9</v>
      </c>
      <c r="H24" s="125" t="s">
        <v>59</v>
      </c>
      <c r="I24" s="31" t="s">
        <v>34</v>
      </c>
      <c r="J24" s="33">
        <f>O37</f>
        <v>1195000</v>
      </c>
      <c r="K24" s="5"/>
      <c r="L24" s="72"/>
      <c r="M24" s="72"/>
      <c r="N24" s="72"/>
      <c r="O24" s="72"/>
      <c r="P24" s="72"/>
      <c r="Q24" s="72"/>
      <c r="R24" s="72"/>
      <c r="S24" s="72"/>
      <c r="T24" s="72"/>
      <c r="U24" s="72"/>
      <c r="V24" s="72"/>
      <c r="W24" s="1"/>
      <c r="X24" s="1"/>
      <c r="Y24" s="1"/>
      <c r="Z24" s="1"/>
      <c r="AA24" s="1"/>
      <c r="AB24" s="1"/>
      <c r="AC24" s="1"/>
    </row>
    <row r="25" spans="1:29" ht="13.5" thickBot="1" x14ac:dyDescent="0.25">
      <c r="A25" s="5"/>
      <c r="B25" s="106">
        <v>5</v>
      </c>
      <c r="C25" s="34" t="s">
        <v>32</v>
      </c>
      <c r="D25" s="35" t="s">
        <v>2</v>
      </c>
      <c r="E25" s="67">
        <f>O33</f>
        <v>134000</v>
      </c>
      <c r="F25" s="151"/>
      <c r="G25" s="111">
        <v>10</v>
      </c>
      <c r="H25" s="126" t="s">
        <v>30</v>
      </c>
      <c r="I25" s="123" t="s">
        <v>50</v>
      </c>
      <c r="J25" s="36">
        <f>O38</f>
        <v>24000000</v>
      </c>
      <c r="K25" s="5"/>
      <c r="L25" s="72"/>
      <c r="M25" s="72"/>
      <c r="N25" s="72"/>
      <c r="O25" s="72"/>
      <c r="P25" s="72"/>
      <c r="Q25" s="72"/>
      <c r="R25" s="72"/>
      <c r="S25" s="72"/>
      <c r="T25" s="72"/>
      <c r="U25" s="72"/>
      <c r="V25" s="72"/>
      <c r="W25" s="1"/>
      <c r="X25" s="1"/>
      <c r="Y25" s="1"/>
      <c r="Z25" s="1"/>
      <c r="AA25" s="1"/>
      <c r="AB25" s="1"/>
      <c r="AC25" s="1"/>
    </row>
    <row r="26" spans="1:29" ht="12.75" customHeight="1" thickTop="1" x14ac:dyDescent="0.2">
      <c r="A26" s="5"/>
      <c r="B26" s="124" t="s">
        <v>57</v>
      </c>
      <c r="C26" s="141"/>
      <c r="D26" s="141"/>
      <c r="E26" s="141"/>
      <c r="F26" s="141"/>
      <c r="G26" s="141"/>
      <c r="H26" s="141"/>
      <c r="I26" s="141"/>
      <c r="J26" s="141"/>
      <c r="K26" s="5"/>
      <c r="L26" s="72"/>
      <c r="M26" s="72"/>
      <c r="N26" s="72"/>
      <c r="O26" s="72"/>
      <c r="P26" s="72"/>
      <c r="Q26" s="72"/>
      <c r="R26" s="72"/>
      <c r="S26" s="72"/>
      <c r="T26" s="72"/>
      <c r="U26" s="72"/>
      <c r="V26" s="72"/>
      <c r="W26" s="1"/>
      <c r="X26" s="1"/>
      <c r="Y26" s="1"/>
      <c r="Z26" s="1"/>
      <c r="AA26" s="1"/>
      <c r="AB26" s="1"/>
      <c r="AC26" s="1"/>
    </row>
    <row r="27" spans="1:29" ht="12.75" customHeight="1" x14ac:dyDescent="0.2">
      <c r="A27" s="5"/>
      <c r="B27" s="202" t="s">
        <v>71</v>
      </c>
      <c r="C27" s="203"/>
      <c r="D27" s="203"/>
      <c r="E27" s="203"/>
      <c r="F27" s="203"/>
      <c r="G27" s="203"/>
      <c r="H27" s="203"/>
      <c r="I27" s="203"/>
      <c r="J27" s="204"/>
      <c r="K27" s="5"/>
      <c r="L27" s="72"/>
      <c r="M27" s="93" t="s">
        <v>22</v>
      </c>
      <c r="N27" s="94"/>
      <c r="O27" s="72"/>
      <c r="P27" s="72"/>
      <c r="Q27" s="72"/>
      <c r="U27" s="72"/>
      <c r="V27" s="72"/>
      <c r="W27" s="1"/>
      <c r="X27" s="1"/>
      <c r="Y27" s="1"/>
      <c r="Z27" s="1"/>
      <c r="AA27" s="1"/>
      <c r="AB27" s="1"/>
      <c r="AC27" s="1"/>
    </row>
    <row r="28" spans="1:29" x14ac:dyDescent="0.2">
      <c r="A28" s="5"/>
      <c r="B28" s="205"/>
      <c r="C28" s="206"/>
      <c r="D28" s="206"/>
      <c r="E28" s="206"/>
      <c r="F28" s="206"/>
      <c r="G28" s="206"/>
      <c r="H28" s="206"/>
      <c r="I28" s="206"/>
      <c r="J28" s="207"/>
      <c r="K28" s="5"/>
      <c r="L28" s="72"/>
      <c r="M28" s="74"/>
      <c r="N28" s="74" t="s">
        <v>17</v>
      </c>
      <c r="O28" s="95" t="s">
        <v>13</v>
      </c>
      <c r="P28" s="74" t="s">
        <v>14</v>
      </c>
      <c r="Q28" s="74"/>
      <c r="U28" s="72"/>
      <c r="V28" s="72"/>
      <c r="W28" s="1"/>
      <c r="X28" s="1"/>
      <c r="Y28" s="1"/>
      <c r="Z28" s="1"/>
      <c r="AA28" s="1"/>
      <c r="AB28" s="1"/>
      <c r="AC28" s="1"/>
    </row>
    <row r="29" spans="1:29" x14ac:dyDescent="0.2">
      <c r="A29" s="5"/>
      <c r="B29" s="208"/>
      <c r="C29" s="209"/>
      <c r="D29" s="209"/>
      <c r="E29" s="209"/>
      <c r="F29" s="209"/>
      <c r="G29" s="209"/>
      <c r="H29" s="209"/>
      <c r="I29" s="209"/>
      <c r="J29" s="210"/>
      <c r="K29" s="5"/>
      <c r="L29" s="72"/>
      <c r="M29" s="78">
        <v>1</v>
      </c>
      <c r="N29" s="78" t="s">
        <v>0</v>
      </c>
      <c r="O29" s="80">
        <v>139000</v>
      </c>
      <c r="P29" s="96">
        <v>0.875</v>
      </c>
      <c r="Q29" s="119" t="s">
        <v>45</v>
      </c>
      <c r="U29" s="72"/>
      <c r="V29" s="72"/>
      <c r="W29" s="1"/>
      <c r="X29" s="1"/>
      <c r="Y29" s="1"/>
      <c r="Z29" s="1"/>
      <c r="AA29" s="1"/>
      <c r="AB29" s="1"/>
      <c r="AC29" s="1"/>
    </row>
    <row r="30" spans="1:29" ht="13.5" thickBot="1" x14ac:dyDescent="0.25">
      <c r="A30" s="5"/>
      <c r="B30" s="61"/>
      <c r="C30" s="37"/>
      <c r="D30" s="37"/>
      <c r="E30" s="11"/>
      <c r="F30" s="11"/>
      <c r="G30" s="37"/>
      <c r="H30" s="37"/>
      <c r="I30" s="5"/>
      <c r="J30" s="5"/>
      <c r="K30" s="5"/>
      <c r="L30" s="72"/>
      <c r="M30" s="78">
        <v>2</v>
      </c>
      <c r="N30" s="78" t="s">
        <v>3</v>
      </c>
      <c r="O30" s="80">
        <v>91600</v>
      </c>
      <c r="P30" s="96">
        <f>P34</f>
        <v>0.95</v>
      </c>
      <c r="Q30" s="119" t="s">
        <v>45</v>
      </c>
      <c r="U30" s="72"/>
      <c r="V30" s="72"/>
      <c r="W30" s="1"/>
      <c r="X30" s="1"/>
      <c r="Y30" s="1"/>
      <c r="Z30" s="1"/>
      <c r="AA30" s="1"/>
      <c r="AB30" s="1"/>
      <c r="AC30" s="1"/>
    </row>
    <row r="31" spans="1:29" ht="16.5" customHeight="1" thickTop="1" thickBot="1" x14ac:dyDescent="0.3">
      <c r="A31" s="5"/>
      <c r="B31" s="127" t="s">
        <v>58</v>
      </c>
      <c r="C31" s="38"/>
      <c r="D31" s="38"/>
      <c r="E31" s="38"/>
      <c r="F31" s="38"/>
      <c r="G31" s="39"/>
      <c r="H31" s="40"/>
      <c r="I31" s="217" t="s">
        <v>72</v>
      </c>
      <c r="J31" s="218"/>
      <c r="K31" s="41"/>
      <c r="L31" s="97"/>
      <c r="M31" s="78">
        <v>3</v>
      </c>
      <c r="N31" s="78" t="s">
        <v>4</v>
      </c>
      <c r="O31" s="80">
        <v>3412</v>
      </c>
      <c r="P31" s="96">
        <v>1</v>
      </c>
      <c r="Q31" s="78" t="s">
        <v>15</v>
      </c>
      <c r="U31" s="72"/>
      <c r="V31" s="72"/>
      <c r="W31" s="1"/>
      <c r="X31" s="1"/>
      <c r="Y31" s="1"/>
      <c r="Z31" s="1"/>
      <c r="AA31" s="1"/>
      <c r="AB31" s="1"/>
      <c r="AC31" s="1"/>
    </row>
    <row r="32" spans="1:29" ht="13.5" thickBot="1" x14ac:dyDescent="0.25">
      <c r="A32" s="5"/>
      <c r="B32" s="159" t="s">
        <v>25</v>
      </c>
      <c r="C32" s="160"/>
      <c r="D32" s="160"/>
      <c r="E32" s="18"/>
      <c r="F32" s="18"/>
      <c r="G32" s="42"/>
      <c r="H32" s="43" t="s">
        <v>13</v>
      </c>
      <c r="I32" s="219"/>
      <c r="J32" s="220"/>
      <c r="K32" s="18"/>
      <c r="L32" s="98"/>
      <c r="M32" s="78">
        <v>4</v>
      </c>
      <c r="N32" s="78" t="s">
        <v>7</v>
      </c>
      <c r="O32" s="80">
        <v>150000</v>
      </c>
      <c r="P32" s="96">
        <v>0.8</v>
      </c>
      <c r="Q32" s="79" t="s">
        <v>45</v>
      </c>
      <c r="U32" s="72"/>
      <c r="V32" s="72"/>
      <c r="W32" s="1"/>
      <c r="X32" s="1"/>
      <c r="Y32" s="1"/>
      <c r="Z32" s="1"/>
      <c r="AA32" s="1"/>
      <c r="AB32" s="1"/>
      <c r="AC32" s="1"/>
    </row>
    <row r="33" spans="1:29" ht="13.5" thickTop="1" x14ac:dyDescent="0.2">
      <c r="A33" s="5"/>
      <c r="B33" s="161" t="s">
        <v>65</v>
      </c>
      <c r="C33" s="162"/>
      <c r="D33" s="163"/>
      <c r="E33" s="57">
        <v>1</v>
      </c>
      <c r="F33" s="211" t="str">
        <f>VLOOKUP(E33,M29:Q38,2,TRUE)</f>
        <v>Fuel Oil</v>
      </c>
      <c r="G33" s="212"/>
      <c r="H33" s="69">
        <f>VLOOKUP(E33,M29:Q38,3,TRUE)</f>
        <v>139000</v>
      </c>
      <c r="I33" s="234">
        <f>VLOOKUP(E33,M29:Q38,4,TRUE)</f>
        <v>0.875</v>
      </c>
      <c r="J33" s="44"/>
      <c r="K33" s="45"/>
      <c r="L33" s="99"/>
      <c r="M33" s="78">
        <v>5</v>
      </c>
      <c r="N33" s="82" t="s">
        <v>32</v>
      </c>
      <c r="O33" s="80">
        <v>134000</v>
      </c>
      <c r="P33" s="96">
        <v>0.8</v>
      </c>
      <c r="Q33" s="79" t="s">
        <v>45</v>
      </c>
      <c r="U33" s="72"/>
      <c r="V33" s="72"/>
      <c r="W33" s="1"/>
      <c r="X33" s="1"/>
      <c r="Y33" s="1"/>
      <c r="Z33" s="1"/>
      <c r="AA33" s="1"/>
      <c r="AB33" s="1"/>
      <c r="AC33" s="1"/>
    </row>
    <row r="34" spans="1:29" x14ac:dyDescent="0.2">
      <c r="A34" s="5"/>
      <c r="B34" s="222" t="s">
        <v>29</v>
      </c>
      <c r="C34" s="223"/>
      <c r="D34" s="224"/>
      <c r="E34" s="58">
        <v>1.9990000000000001</v>
      </c>
      <c r="F34" s="213" t="str">
        <f>VLOOKUP(E33,M29:Q38,5,TRUE)</f>
        <v>per Gallon</v>
      </c>
      <c r="G34" s="214"/>
      <c r="H34" s="70"/>
      <c r="I34" s="154">
        <f>+E34/I33</f>
        <v>2.2845714285714287</v>
      </c>
      <c r="J34" s="46" t="str">
        <f>+F34</f>
        <v>per Gallon</v>
      </c>
      <c r="K34" s="47"/>
      <c r="L34" s="99"/>
      <c r="M34" s="78">
        <v>6</v>
      </c>
      <c r="N34" s="78" t="s">
        <v>6</v>
      </c>
      <c r="O34" s="80">
        <v>100000</v>
      </c>
      <c r="P34" s="96">
        <v>0.95</v>
      </c>
      <c r="Q34" s="79" t="s">
        <v>16</v>
      </c>
      <c r="U34" s="72"/>
      <c r="V34" s="72"/>
      <c r="W34" s="1"/>
      <c r="X34" s="1"/>
      <c r="Y34" s="1"/>
      <c r="Z34" s="1"/>
      <c r="AA34" s="1"/>
      <c r="AB34" s="1"/>
      <c r="AC34" s="1"/>
    </row>
    <row r="35" spans="1:29" ht="12.75" customHeight="1" x14ac:dyDescent="0.2">
      <c r="A35" s="5"/>
      <c r="B35" s="222" t="s">
        <v>66</v>
      </c>
      <c r="C35" s="223"/>
      <c r="D35" s="224"/>
      <c r="E35" s="59">
        <v>6</v>
      </c>
      <c r="F35" s="215" t="str">
        <f>VLOOKUP(E35,M29:Q38,2,TRUE)</f>
        <v>Natural Gas</v>
      </c>
      <c r="G35" s="216"/>
      <c r="H35" s="71">
        <f>VLOOKUP(E35,M29:Q38,3,TRUE)</f>
        <v>100000</v>
      </c>
      <c r="I35" s="68">
        <f>VLOOKUP(E35,M29:Q38,4,TRUE)</f>
        <v>0.95</v>
      </c>
      <c r="J35" s="48"/>
      <c r="K35" s="49"/>
      <c r="L35" s="98"/>
      <c r="M35" s="78">
        <v>7</v>
      </c>
      <c r="N35" s="79" t="s">
        <v>31</v>
      </c>
      <c r="O35" s="80">
        <f>24000000</f>
        <v>24000000</v>
      </c>
      <c r="P35" s="96">
        <v>0.7</v>
      </c>
      <c r="Q35" s="79" t="s">
        <v>47</v>
      </c>
      <c r="U35" s="72"/>
      <c r="V35" s="72"/>
      <c r="W35" s="1"/>
      <c r="X35" s="1"/>
      <c r="Y35" s="1"/>
      <c r="Z35" s="1"/>
      <c r="AA35" s="1"/>
      <c r="AB35" s="1"/>
      <c r="AC35" s="1"/>
    </row>
    <row r="36" spans="1:29" ht="13.5" thickBot="1" x14ac:dyDescent="0.25">
      <c r="A36" s="5"/>
      <c r="B36" s="136" t="s">
        <v>9</v>
      </c>
      <c r="C36" s="137"/>
      <c r="D36" s="137"/>
      <c r="E36" s="156"/>
      <c r="F36" s="138"/>
      <c r="G36" s="139"/>
      <c r="H36" s="50"/>
      <c r="I36" s="145"/>
      <c r="J36" s="51"/>
      <c r="K36" s="45"/>
      <c r="L36" s="99"/>
      <c r="M36" s="78">
        <v>8</v>
      </c>
      <c r="N36" s="114" t="s">
        <v>41</v>
      </c>
      <c r="O36" s="113">
        <f>8000*2000</f>
        <v>16000000</v>
      </c>
      <c r="P36" s="96">
        <v>0.8</v>
      </c>
      <c r="Q36" s="79" t="s">
        <v>46</v>
      </c>
      <c r="U36" s="72"/>
      <c r="V36" s="72"/>
      <c r="W36" s="1"/>
      <c r="X36" s="1"/>
      <c r="Y36" s="1"/>
      <c r="Z36" s="1"/>
      <c r="AA36" s="1"/>
      <c r="AB36" s="1"/>
      <c r="AC36" s="1"/>
    </row>
    <row r="37" spans="1:29" ht="27" thickTop="1" thickBot="1" x14ac:dyDescent="0.25">
      <c r="A37" s="5"/>
      <c r="B37" s="230" t="s">
        <v>75</v>
      </c>
      <c r="C37" s="231"/>
      <c r="D37" s="232"/>
      <c r="E37" s="153">
        <f>(+E34/H33*H35)</f>
        <v>1.4381294964028777</v>
      </c>
      <c r="F37" s="228" t="str">
        <f>VLOOKUP(E35,M29:Q38,5,TRUE)</f>
        <v>per Therm</v>
      </c>
      <c r="G37" s="229"/>
      <c r="H37" s="155" t="s">
        <v>74</v>
      </c>
      <c r="I37" s="152">
        <f>(+E34/H33*H35)/I35</f>
        <v>1.5138205225293451</v>
      </c>
      <c r="J37" s="144" t="str">
        <f>VLOOKUP(E35,M29:Q38,5,TRUE)</f>
        <v>per Therm</v>
      </c>
      <c r="K37" s="11"/>
      <c r="L37" s="73"/>
      <c r="M37" s="78">
        <v>9</v>
      </c>
      <c r="N37" s="114" t="s">
        <v>70</v>
      </c>
      <c r="O37" s="84">
        <f>T22</f>
        <v>1195000</v>
      </c>
      <c r="P37" s="96">
        <v>0.9</v>
      </c>
      <c r="Q37" s="79" t="s">
        <v>35</v>
      </c>
      <c r="U37" s="72"/>
      <c r="V37" s="72"/>
      <c r="W37" s="1"/>
      <c r="X37" s="1"/>
      <c r="Y37" s="1"/>
      <c r="Z37" s="1"/>
      <c r="AA37" s="1"/>
      <c r="AB37" s="1"/>
      <c r="AC37" s="1"/>
    </row>
    <row r="38" spans="1:29" ht="14.25" thickTop="1" thickBot="1" x14ac:dyDescent="0.25">
      <c r="A38" s="5"/>
      <c r="B38" s="52"/>
      <c r="C38" s="221"/>
      <c r="D38" s="167"/>
      <c r="E38" s="167"/>
      <c r="F38" s="167"/>
      <c r="G38" s="167"/>
      <c r="H38" s="167"/>
      <c r="I38" s="167"/>
      <c r="J38" s="168"/>
      <c r="K38" s="11"/>
      <c r="L38" s="73"/>
      <c r="M38" s="85">
        <v>10</v>
      </c>
      <c r="N38" s="85" t="s">
        <v>30</v>
      </c>
      <c r="O38" s="115">
        <f>12000*2000</f>
        <v>24000000</v>
      </c>
      <c r="P38" s="100">
        <v>0.7</v>
      </c>
      <c r="Q38" s="101" t="s">
        <v>46</v>
      </c>
      <c r="U38" s="72"/>
      <c r="V38" s="72"/>
      <c r="W38" s="1"/>
      <c r="X38" s="1"/>
      <c r="Y38" s="1"/>
      <c r="Z38" s="1"/>
      <c r="AA38" s="1"/>
      <c r="AB38" s="1"/>
      <c r="AC38" s="1"/>
    </row>
    <row r="39" spans="1:29" ht="13.5" thickTop="1" x14ac:dyDescent="0.2">
      <c r="A39" s="5"/>
      <c r="B39" s="5"/>
      <c r="C39" s="5"/>
      <c r="D39" s="5"/>
      <c r="E39" s="5"/>
      <c r="F39" s="5"/>
      <c r="G39" s="5"/>
      <c r="H39" s="53"/>
      <c r="I39" s="5"/>
      <c r="J39" s="5"/>
      <c r="K39" s="5"/>
      <c r="L39" s="72"/>
      <c r="M39" s="86" t="s">
        <v>26</v>
      </c>
      <c r="N39" s="72"/>
      <c r="O39" s="72"/>
      <c r="P39" s="72"/>
      <c r="Q39" s="72"/>
      <c r="U39" s="72"/>
      <c r="V39" s="72"/>
      <c r="W39" s="1"/>
      <c r="X39" s="1"/>
      <c r="Y39" s="1"/>
      <c r="Z39" s="1"/>
      <c r="AA39" s="1"/>
      <c r="AB39" s="1"/>
      <c r="AC39" s="1"/>
    </row>
    <row r="40" spans="1:29" ht="14.25" customHeight="1" x14ac:dyDescent="0.2">
      <c r="A40" s="5"/>
      <c r="B40" s="134" t="s">
        <v>60</v>
      </c>
      <c r="C40" s="135"/>
      <c r="D40" s="135"/>
      <c r="E40" s="135"/>
      <c r="F40" s="135"/>
      <c r="G40" s="135"/>
      <c r="H40" s="135"/>
      <c r="I40" s="135"/>
      <c r="J40" s="135"/>
      <c r="K40" s="5"/>
      <c r="L40" s="72"/>
      <c r="M40" s="72"/>
      <c r="N40" s="72"/>
      <c r="O40" s="72"/>
      <c r="U40" s="72"/>
      <c r="V40" s="72"/>
      <c r="W40" s="1"/>
      <c r="X40" s="1"/>
      <c r="Y40" s="1"/>
      <c r="Z40" s="1"/>
      <c r="AA40" s="1"/>
      <c r="AB40" s="1"/>
      <c r="AC40" s="1"/>
    </row>
    <row r="41" spans="1:29" ht="14.25" customHeight="1" x14ac:dyDescent="0.2">
      <c r="A41" s="5"/>
      <c r="B41" s="193" t="s">
        <v>68</v>
      </c>
      <c r="C41" s="194"/>
      <c r="D41" s="194"/>
      <c r="E41" s="194"/>
      <c r="F41" s="194"/>
      <c r="G41" s="194"/>
      <c r="H41" s="194"/>
      <c r="I41" s="194"/>
      <c r="J41" s="195"/>
      <c r="K41" s="5"/>
      <c r="L41" s="72"/>
      <c r="M41" s="72"/>
      <c r="N41" s="72"/>
      <c r="O41" s="72"/>
      <c r="U41" s="72"/>
      <c r="V41" s="72"/>
      <c r="W41" s="1"/>
      <c r="X41" s="1"/>
      <c r="Y41" s="1"/>
      <c r="Z41" s="1"/>
      <c r="AA41" s="1"/>
      <c r="AB41" s="1"/>
      <c r="AC41" s="1"/>
    </row>
    <row r="42" spans="1:29" ht="14.25" customHeight="1" x14ac:dyDescent="0.2">
      <c r="A42" s="5"/>
      <c r="B42" s="196"/>
      <c r="C42" s="197"/>
      <c r="D42" s="197"/>
      <c r="E42" s="197"/>
      <c r="F42" s="197"/>
      <c r="G42" s="197"/>
      <c r="H42" s="197"/>
      <c r="I42" s="197"/>
      <c r="J42" s="198"/>
      <c r="K42" s="5"/>
      <c r="L42" s="89"/>
      <c r="M42" s="89"/>
      <c r="N42" s="89"/>
      <c r="O42" s="89"/>
      <c r="P42" s="89"/>
      <c r="Q42" s="89"/>
      <c r="R42" s="89"/>
      <c r="S42" s="89"/>
      <c r="T42" s="89"/>
      <c r="U42" s="89"/>
      <c r="V42" s="89"/>
    </row>
    <row r="43" spans="1:29" ht="14.25" customHeight="1" x14ac:dyDescent="0.2">
      <c r="A43" s="5"/>
      <c r="B43" s="196"/>
      <c r="C43" s="197"/>
      <c r="D43" s="197"/>
      <c r="E43" s="197"/>
      <c r="F43" s="197"/>
      <c r="G43" s="197"/>
      <c r="H43" s="197"/>
      <c r="I43" s="197"/>
      <c r="J43" s="198"/>
      <c r="K43" s="5"/>
      <c r="L43" s="89"/>
      <c r="M43" s="89"/>
      <c r="N43" s="89"/>
      <c r="O43" s="89"/>
      <c r="P43" s="89"/>
      <c r="Q43" s="89"/>
      <c r="R43" s="89"/>
      <c r="S43" s="89"/>
      <c r="T43" s="89"/>
      <c r="U43" s="89"/>
      <c r="V43" s="89"/>
    </row>
    <row r="44" spans="1:29" x14ac:dyDescent="0.2">
      <c r="B44" s="196"/>
      <c r="C44" s="197"/>
      <c r="D44" s="197"/>
      <c r="E44" s="197"/>
      <c r="F44" s="197"/>
      <c r="G44" s="197"/>
      <c r="H44" s="197"/>
      <c r="I44" s="197"/>
      <c r="J44" s="198"/>
      <c r="L44" s="89"/>
      <c r="M44" s="89"/>
      <c r="N44" s="89"/>
      <c r="O44" s="89"/>
      <c r="P44" s="89"/>
      <c r="Q44" s="89"/>
      <c r="R44" s="89"/>
      <c r="S44" s="89"/>
      <c r="T44" s="89"/>
      <c r="U44" s="89"/>
      <c r="V44" s="89"/>
    </row>
    <row r="45" spans="1:29" x14ac:dyDescent="0.2">
      <c r="B45" s="196"/>
      <c r="C45" s="197"/>
      <c r="D45" s="197"/>
      <c r="E45" s="197"/>
      <c r="F45" s="197"/>
      <c r="G45" s="197"/>
      <c r="H45" s="197"/>
      <c r="I45" s="197"/>
      <c r="J45" s="198"/>
      <c r="L45" s="89"/>
      <c r="M45" s="89"/>
      <c r="N45" s="89"/>
      <c r="O45" s="89"/>
      <c r="P45" s="89"/>
      <c r="Q45" s="89"/>
      <c r="R45" s="89"/>
      <c r="S45" s="89"/>
      <c r="T45" s="89"/>
      <c r="U45" s="89"/>
      <c r="V45" s="89"/>
    </row>
    <row r="46" spans="1:29" x14ac:dyDescent="0.2">
      <c r="B46" s="196"/>
      <c r="C46" s="197"/>
      <c r="D46" s="197"/>
      <c r="E46" s="197"/>
      <c r="F46" s="197"/>
      <c r="G46" s="197"/>
      <c r="H46" s="197"/>
      <c r="I46" s="197"/>
      <c r="J46" s="198"/>
      <c r="L46" s="89"/>
      <c r="M46" s="89"/>
      <c r="N46" s="89"/>
      <c r="O46" s="89"/>
      <c r="P46" s="89"/>
      <c r="Q46" s="89"/>
      <c r="R46" s="89"/>
      <c r="S46" s="89"/>
      <c r="T46" s="89"/>
      <c r="U46" s="89"/>
      <c r="V46" s="89"/>
    </row>
    <row r="47" spans="1:29" x14ac:dyDescent="0.2">
      <c r="B47" s="199"/>
      <c r="C47" s="200"/>
      <c r="D47" s="200"/>
      <c r="E47" s="200"/>
      <c r="F47" s="200"/>
      <c r="G47" s="200"/>
      <c r="H47" s="200"/>
      <c r="I47" s="200"/>
      <c r="J47" s="201"/>
      <c r="L47" s="89"/>
      <c r="M47" s="89"/>
      <c r="N47" s="89"/>
      <c r="O47" s="89"/>
      <c r="P47" s="89"/>
      <c r="Q47" s="89"/>
      <c r="R47" s="89"/>
      <c r="S47" s="89"/>
      <c r="T47" s="89"/>
      <c r="U47" s="89"/>
      <c r="V47" s="89"/>
    </row>
    <row r="48" spans="1:29" x14ac:dyDescent="0.2">
      <c r="B48" s="140"/>
      <c r="C48" s="140"/>
      <c r="D48" s="140"/>
      <c r="E48" s="140"/>
      <c r="F48" s="140"/>
      <c r="G48" s="140"/>
      <c r="H48" s="140"/>
      <c r="I48" s="140"/>
      <c r="J48" s="140"/>
      <c r="L48" s="89"/>
      <c r="M48" s="89"/>
      <c r="N48" s="89"/>
      <c r="O48" s="89"/>
      <c r="P48" s="89"/>
      <c r="Q48" s="89"/>
      <c r="R48" s="89"/>
      <c r="S48" s="89"/>
      <c r="T48" s="89"/>
      <c r="U48" s="89"/>
      <c r="V48" s="89"/>
    </row>
    <row r="49" spans="2:22" ht="15" customHeight="1" x14ac:dyDescent="0.2">
      <c r="B49" s="124" t="s">
        <v>69</v>
      </c>
      <c r="L49" s="89"/>
      <c r="M49" s="89"/>
      <c r="N49" s="89"/>
      <c r="O49" s="89"/>
      <c r="P49" s="89"/>
      <c r="Q49" s="89"/>
      <c r="R49" s="89"/>
      <c r="S49" s="89"/>
      <c r="T49" s="89"/>
      <c r="U49" s="89"/>
      <c r="V49" s="89"/>
    </row>
    <row r="50" spans="2:22" x14ac:dyDescent="0.2">
      <c r="B50" s="112" t="s">
        <v>61</v>
      </c>
      <c r="E50" s="65"/>
      <c r="F50" s="65"/>
      <c r="L50" s="89"/>
      <c r="M50" s="89"/>
      <c r="N50" s="89"/>
      <c r="O50" s="89"/>
      <c r="P50" s="89"/>
      <c r="Q50" s="89"/>
      <c r="R50" s="89"/>
      <c r="S50" s="89"/>
      <c r="T50" s="89"/>
      <c r="U50" s="89"/>
      <c r="V50" s="89"/>
    </row>
    <row r="51" spans="2:22" hidden="1" x14ac:dyDescent="0.2">
      <c r="L51" s="89"/>
      <c r="M51" s="89"/>
      <c r="N51" s="89"/>
      <c r="O51" s="89"/>
      <c r="P51" s="89"/>
      <c r="Q51" s="89"/>
      <c r="R51" s="89"/>
      <c r="S51" s="89"/>
      <c r="T51" s="89"/>
      <c r="U51" s="89"/>
      <c r="V51" s="89"/>
    </row>
    <row r="52" spans="2:22" hidden="1" x14ac:dyDescent="0.2">
      <c r="L52" s="89"/>
      <c r="M52" s="89"/>
      <c r="N52" s="89"/>
      <c r="O52" s="89"/>
      <c r="P52" s="89"/>
      <c r="Q52" s="89"/>
      <c r="R52" s="89"/>
      <c r="S52" s="89"/>
      <c r="T52" s="89"/>
      <c r="U52" s="89"/>
      <c r="V52" s="89"/>
    </row>
    <row r="53" spans="2:22" hidden="1" x14ac:dyDescent="0.2">
      <c r="L53" s="89"/>
      <c r="M53" s="89"/>
      <c r="N53" s="89"/>
      <c r="O53" s="89"/>
      <c r="P53" s="89"/>
      <c r="Q53" s="89"/>
      <c r="R53" s="89"/>
      <c r="S53" s="89"/>
      <c r="T53" s="89"/>
      <c r="U53" s="89"/>
      <c r="V53" s="89"/>
    </row>
    <row r="54" spans="2:22" hidden="1" x14ac:dyDescent="0.2">
      <c r="L54" s="89"/>
      <c r="M54" s="89"/>
      <c r="N54" s="89"/>
      <c r="O54" s="89"/>
      <c r="P54" s="89"/>
      <c r="Q54" s="89"/>
      <c r="R54" s="89"/>
      <c r="S54" s="89"/>
      <c r="T54" s="89"/>
      <c r="U54" s="89"/>
      <c r="V54" s="89"/>
    </row>
    <row r="55" spans="2:22" hidden="1" x14ac:dyDescent="0.2">
      <c r="B55" s="142"/>
      <c r="C55" s="143"/>
      <c r="D55" s="143"/>
      <c r="E55" s="143"/>
      <c r="F55" s="143"/>
      <c r="G55" s="143"/>
      <c r="H55" s="143"/>
      <c r="I55" s="143"/>
      <c r="J55" s="143"/>
      <c r="L55" s="89"/>
      <c r="M55" s="89"/>
      <c r="N55" s="89"/>
      <c r="O55" s="89"/>
      <c r="P55" s="89"/>
      <c r="Q55" s="89"/>
      <c r="R55" s="89"/>
      <c r="S55" s="89"/>
      <c r="T55" s="89"/>
      <c r="U55" s="89"/>
      <c r="V55" s="89"/>
    </row>
    <row r="56" spans="2:22" hidden="1" x14ac:dyDescent="0.2">
      <c r="B56" s="143"/>
      <c r="C56" s="143"/>
      <c r="D56" s="143"/>
      <c r="E56" s="143"/>
      <c r="F56" s="143"/>
      <c r="G56" s="143"/>
      <c r="H56" s="143"/>
      <c r="I56" s="143"/>
      <c r="J56" s="143"/>
      <c r="L56" s="89"/>
      <c r="M56" s="89"/>
      <c r="N56" s="89"/>
      <c r="O56" s="89"/>
      <c r="P56" s="89"/>
      <c r="Q56" s="89"/>
      <c r="R56" s="89"/>
      <c r="S56" s="89"/>
      <c r="T56" s="89"/>
      <c r="U56" s="89"/>
      <c r="V56" s="89"/>
    </row>
    <row r="57" spans="2:22" hidden="1" x14ac:dyDescent="0.2">
      <c r="B57" s="143"/>
      <c r="C57" s="143"/>
      <c r="D57" s="143"/>
      <c r="E57" s="143"/>
      <c r="F57" s="143"/>
      <c r="G57" s="143"/>
      <c r="H57" s="143"/>
      <c r="I57" s="143"/>
      <c r="J57" s="143"/>
    </row>
    <row r="58" spans="2:22" hidden="1" x14ac:dyDescent="0.2">
      <c r="B58" s="143"/>
      <c r="C58" s="143"/>
      <c r="D58" s="143"/>
      <c r="E58" s="143"/>
      <c r="F58" s="143"/>
      <c r="G58" s="143"/>
      <c r="H58" s="143"/>
      <c r="I58" s="143"/>
      <c r="J58" s="143"/>
    </row>
    <row r="59" spans="2:22" hidden="1" x14ac:dyDescent="0.2">
      <c r="B59" s="143"/>
      <c r="C59" s="143"/>
      <c r="D59" s="143"/>
      <c r="E59" s="143"/>
      <c r="F59" s="143"/>
      <c r="G59" s="143"/>
      <c r="H59" s="143"/>
      <c r="I59" s="143"/>
      <c r="J59" s="143"/>
    </row>
    <row r="60" spans="2:22" hidden="1" x14ac:dyDescent="0.2"/>
    <row r="61" spans="2:22" hidden="1" x14ac:dyDescent="0.2">
      <c r="B61" s="64"/>
      <c r="C61" s="66"/>
      <c r="E61" s="66"/>
      <c r="F61" s="66"/>
    </row>
    <row r="62" spans="2:22" hidden="1" x14ac:dyDescent="0.2">
      <c r="B62" s="64"/>
      <c r="C62" s="66"/>
      <c r="E62" s="66"/>
      <c r="F62" s="66"/>
    </row>
    <row r="63" spans="2:22" hidden="1" x14ac:dyDescent="0.2">
      <c r="B63" s="64"/>
      <c r="C63" s="66"/>
      <c r="E63" s="66"/>
      <c r="F63" s="66"/>
    </row>
    <row r="64" spans="2:22" hidden="1" x14ac:dyDescent="0.2">
      <c r="B64" s="64"/>
      <c r="C64" s="66"/>
      <c r="E64" s="66"/>
      <c r="F64" s="66"/>
    </row>
    <row r="65" spans="2:6" hidden="1" x14ac:dyDescent="0.2">
      <c r="B65" s="64"/>
      <c r="C65" s="66"/>
      <c r="E65" s="66"/>
      <c r="F65" s="66"/>
    </row>
    <row r="66" spans="2:6" hidden="1" x14ac:dyDescent="0.2">
      <c r="B66" s="64"/>
      <c r="E66" s="66"/>
      <c r="F66" s="66"/>
    </row>
    <row r="67" spans="2:6" hidden="1" x14ac:dyDescent="0.2">
      <c r="E67" s="66"/>
      <c r="F67" s="66"/>
    </row>
    <row r="68" spans="2:6" hidden="1" x14ac:dyDescent="0.2">
      <c r="E68" s="66"/>
      <c r="F68" s="66"/>
    </row>
  </sheetData>
  <sheetProtection password="E73C" sheet="1" objects="1" scenarios="1" selectLockedCells="1"/>
  <mergeCells count="28">
    <mergeCell ref="B19:J19"/>
    <mergeCell ref="F37:G37"/>
    <mergeCell ref="B37:D37"/>
    <mergeCell ref="B41:J47"/>
    <mergeCell ref="B27:J29"/>
    <mergeCell ref="F33:G33"/>
    <mergeCell ref="F34:G34"/>
    <mergeCell ref="F35:G35"/>
    <mergeCell ref="I31:J32"/>
    <mergeCell ref="C38:J38"/>
    <mergeCell ref="B35:D35"/>
    <mergeCell ref="B34:D34"/>
    <mergeCell ref="M6:N6"/>
    <mergeCell ref="B32:D32"/>
    <mergeCell ref="B33:D33"/>
    <mergeCell ref="M22:S22"/>
    <mergeCell ref="F10:G10"/>
    <mergeCell ref="B13:H13"/>
    <mergeCell ref="B11:E11"/>
    <mergeCell ref="B7:H7"/>
    <mergeCell ref="B9:E9"/>
    <mergeCell ref="B10:E10"/>
    <mergeCell ref="B12:E12"/>
    <mergeCell ref="F8:G8"/>
    <mergeCell ref="F9:G9"/>
    <mergeCell ref="F11:G11"/>
    <mergeCell ref="F12:G12"/>
    <mergeCell ref="B15:J17"/>
  </mergeCells>
  <phoneticPr fontId="2" type="noConversion"/>
  <pageMargins left="0.75" right="0.75" top="1" bottom="1" header="0.5" footer="0.5"/>
  <pageSetup scale="80" orientation="portrait" r:id="rId1"/>
  <headerFooter alignWithMargins="0">
    <oddFooter>&amp;LRJW, 12/31/02&amp;R&amp;F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Fuel Conv</vt:lpstr>
      <vt:lpstr>'Fuel Conv'!Print_Area</vt:lpstr>
    </vt:vector>
  </TitlesOfParts>
  <Manager>Utility Analyst III</Manager>
  <Company>State of New Hampshire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Wyatt</dc:creator>
  <cp:lastModifiedBy>Wyatt, Robert</cp:lastModifiedBy>
  <cp:lastPrinted>2003-01-02T16:28:50Z</cp:lastPrinted>
  <dcterms:created xsi:type="dcterms:W3CDTF">2002-12-27T14:55:47Z</dcterms:created>
  <dcterms:modified xsi:type="dcterms:W3CDTF">2017-02-07T20:02:45Z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1116936953</vt:i4>
  </property>
  <property fmtid="{D5CDD505-2E9C-101B-9397-08002B2CF9AE}" pid="3" name="_EmailSubject">
    <vt:lpwstr>Web File update -</vt:lpwstr>
  </property>
  <property fmtid="{D5CDD505-2E9C-101B-9397-08002B2CF9AE}" pid="4" name="_AuthorEmail">
    <vt:lpwstr>Robert.Wyatt@puc.nh.gov</vt:lpwstr>
  </property>
  <property fmtid="{D5CDD505-2E9C-101B-9397-08002B2CF9AE}" pid="5" name="_AuthorEmailDisplayName">
    <vt:lpwstr>Wyatt, Robert</vt:lpwstr>
  </property>
  <property fmtid="{D5CDD505-2E9C-101B-9397-08002B2CF9AE}" pid="6" name="_ReviewingToolsShownOnce">
    <vt:lpwstr/>
  </property>
</Properties>
</file>